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0.xml" ContentType="application/vnd.openxmlformats-officedocument.drawingml.chartshapes+xml"/>
  <Override PartName="/xl/drawings/drawing11.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showInkAnnotation="0"/>
  <mc:AlternateContent xmlns:mc="http://schemas.openxmlformats.org/markup-compatibility/2006">
    <mc:Choice Requires="x15">
      <x15ac:absPath xmlns:x15ac="http://schemas.microsoft.com/office/spreadsheetml/2010/11/ac" url="M:\DairyCo MI\Datum from M\Website PB\Supply and demand\Milk production\Global Milk Production\"/>
    </mc:Choice>
  </mc:AlternateContent>
  <xr:revisionPtr revIDLastSave="0" documentId="13_ncr:1_{2F206686-D1B9-4FB4-A842-497C6F002EE4}" xr6:coauthVersionLast="47" xr6:coauthVersionMax="47" xr10:uidLastSave="{00000000-0000-0000-0000-000000000000}"/>
  <bookViews>
    <workbookView xWindow="-110" yWindow="-110" windowWidth="19420" windowHeight="11500" tabRatio="823" xr2:uid="{00000000-000D-0000-FFFF-FFFF00000000}"/>
  </bookViews>
  <sheets>
    <sheet name="Global Milk Deliveries" sheetId="19" r:id="rId1"/>
    <sheet name="Chart" sheetId="20" r:id="rId2"/>
    <sheet name="Argentina" sheetId="6" r:id="rId3"/>
    <sheet name="Australia" sheetId="10" r:id="rId4"/>
    <sheet name="EU-27" sheetId="12" r:id="rId5"/>
    <sheet name="UK" sheetId="27" r:id="rId6"/>
    <sheet name="New Zealand" sheetId="1" r:id="rId7"/>
    <sheet name="United States" sheetId="2" r:id="rId8"/>
    <sheet name="Disclaimer" sheetId="26" r:id="rId9"/>
    <sheet name="world supplies_total" sheetId="22" state="hidden" r:id="rId10"/>
    <sheet name="12 month rolling by region" sheetId="24" state="hidden" r:id="rId11"/>
  </sheets>
  <externalReferences>
    <externalReference r:id="rId12"/>
    <externalReference r:id="rId13"/>
  </externalReferences>
  <definedNames>
    <definedName name="Month">[1]Lookups!$A$1:$A$12</definedName>
    <definedName name="Year">[1]Lookups!$C$1:$C$12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S38" i="1" l="1"/>
  <c r="R38" i="1"/>
  <c r="Q38" i="1"/>
  <c r="P38" i="1"/>
  <c r="P21" i="1" s="1"/>
  <c r="O38" i="1"/>
  <c r="O21" i="1" s="1"/>
  <c r="N38" i="1"/>
  <c r="N21" i="1" s="1"/>
  <c r="M38" i="1"/>
  <c r="M21" i="1" s="1"/>
  <c r="L38" i="1"/>
  <c r="L21" i="1" s="1"/>
  <c r="K38" i="1"/>
  <c r="K21" i="1" s="1"/>
  <c r="J38" i="1"/>
  <c r="I38" i="1"/>
  <c r="H38" i="1"/>
  <c r="G38" i="1"/>
  <c r="F38" i="1"/>
  <c r="E38" i="1"/>
  <c r="D38" i="1"/>
  <c r="C38" i="1"/>
  <c r="S37" i="1"/>
  <c r="S20" i="1" s="1"/>
  <c r="R37" i="1"/>
  <c r="Q37" i="1"/>
  <c r="P37" i="1"/>
  <c r="P20" i="1" s="1"/>
  <c r="O37" i="1"/>
  <c r="N37" i="1"/>
  <c r="N20" i="1" s="1"/>
  <c r="M37" i="1"/>
  <c r="L37" i="1"/>
  <c r="K37" i="1"/>
  <c r="J37" i="1"/>
  <c r="J20" i="1" s="1"/>
  <c r="I37" i="1"/>
  <c r="I20" i="1" s="1"/>
  <c r="H37" i="1"/>
  <c r="H20" i="1" s="1"/>
  <c r="G37" i="1"/>
  <c r="G20" i="1" s="1"/>
  <c r="F37" i="1"/>
  <c r="E37" i="1"/>
  <c r="D37" i="1"/>
  <c r="C37" i="1"/>
  <c r="S36" i="1"/>
  <c r="R36" i="1"/>
  <c r="R19" i="1" s="1"/>
  <c r="Q36" i="1"/>
  <c r="Q19" i="1" s="1"/>
  <c r="P36" i="1"/>
  <c r="P19" i="1" s="1"/>
  <c r="O36" i="1"/>
  <c r="O19" i="1" s="1"/>
  <c r="N36" i="1"/>
  <c r="M36" i="1"/>
  <c r="L36" i="1"/>
  <c r="K36" i="1"/>
  <c r="J36" i="1"/>
  <c r="J19" i="1" s="1"/>
  <c r="I36" i="1"/>
  <c r="H36" i="1"/>
  <c r="G36" i="1"/>
  <c r="F36" i="1"/>
  <c r="F19" i="1" s="1"/>
  <c r="E36" i="1"/>
  <c r="E19" i="1" s="1"/>
  <c r="D36" i="1"/>
  <c r="D19" i="1" s="1"/>
  <c r="C36" i="1"/>
  <c r="C19" i="1" s="1"/>
  <c r="S35" i="1"/>
  <c r="R35" i="1"/>
  <c r="Q35" i="1"/>
  <c r="P35" i="1"/>
  <c r="O35" i="1"/>
  <c r="N35" i="1"/>
  <c r="M35" i="1"/>
  <c r="L35" i="1"/>
  <c r="L18" i="1" s="1"/>
  <c r="K35" i="1"/>
  <c r="K18" i="1" s="1"/>
  <c r="J35" i="1"/>
  <c r="I35" i="1"/>
  <c r="H35" i="1"/>
  <c r="G35" i="1"/>
  <c r="F35" i="1"/>
  <c r="E35" i="1"/>
  <c r="D35" i="1"/>
  <c r="C35" i="1"/>
  <c r="S34" i="1"/>
  <c r="R34" i="1"/>
  <c r="Q34" i="1"/>
  <c r="P34" i="1"/>
  <c r="P17" i="1" s="1"/>
  <c r="O34" i="1"/>
  <c r="N34" i="1"/>
  <c r="N17" i="1" s="1"/>
  <c r="M34" i="1"/>
  <c r="M17" i="1" s="1"/>
  <c r="L34" i="1"/>
  <c r="K34" i="1"/>
  <c r="K17" i="1" s="1"/>
  <c r="J34" i="1"/>
  <c r="J17" i="1" s="1"/>
  <c r="I34" i="1"/>
  <c r="H34" i="1"/>
  <c r="G34" i="1"/>
  <c r="F34" i="1"/>
  <c r="E34" i="1"/>
  <c r="D34" i="1"/>
  <c r="C34" i="1"/>
  <c r="S33" i="1"/>
  <c r="S16" i="1" s="1"/>
  <c r="R33" i="1"/>
  <c r="Q33" i="1"/>
  <c r="Q16" i="1" s="1"/>
  <c r="P33" i="1"/>
  <c r="P16" i="1" s="1"/>
  <c r="O33" i="1"/>
  <c r="N33" i="1"/>
  <c r="M33" i="1"/>
  <c r="L33" i="1"/>
  <c r="K33" i="1"/>
  <c r="K16" i="1" s="1"/>
  <c r="J33" i="1"/>
  <c r="J16" i="1" s="1"/>
  <c r="I33" i="1"/>
  <c r="I16" i="1" s="1"/>
  <c r="H33" i="1"/>
  <c r="G33" i="1"/>
  <c r="F33" i="1"/>
  <c r="F16" i="1" s="1"/>
  <c r="E33" i="1"/>
  <c r="E16" i="1" s="1"/>
  <c r="D33" i="1"/>
  <c r="D16" i="1" s="1"/>
  <c r="C33" i="1"/>
  <c r="S32" i="1"/>
  <c r="R32" i="1"/>
  <c r="Q32" i="1"/>
  <c r="Q15" i="1" s="1"/>
  <c r="P32" i="1"/>
  <c r="O32" i="1"/>
  <c r="O15" i="1" s="1"/>
  <c r="N32" i="1"/>
  <c r="N15" i="1" s="1"/>
  <c r="M32" i="1"/>
  <c r="M15" i="1" s="1"/>
  <c r="L32" i="1"/>
  <c r="L15" i="1" s="1"/>
  <c r="K32" i="1"/>
  <c r="K15" i="1" s="1"/>
  <c r="J32" i="1"/>
  <c r="J15" i="1" s="1"/>
  <c r="I32" i="1"/>
  <c r="H32" i="1"/>
  <c r="H15" i="1" s="1"/>
  <c r="G32" i="1"/>
  <c r="F32" i="1"/>
  <c r="F15" i="1" s="1"/>
  <c r="E32" i="1"/>
  <c r="D32" i="1"/>
  <c r="C32" i="1"/>
  <c r="C15" i="1" s="1"/>
  <c r="S31" i="1"/>
  <c r="S14" i="1" s="1"/>
  <c r="R31" i="1"/>
  <c r="R14" i="1" s="1"/>
  <c r="Q31" i="1"/>
  <c r="Q14" i="1" s="1"/>
  <c r="P31" i="1"/>
  <c r="P14" i="1" s="1"/>
  <c r="O31" i="1"/>
  <c r="N31" i="1"/>
  <c r="N14" i="1" s="1"/>
  <c r="M31" i="1"/>
  <c r="M14" i="1" s="1"/>
  <c r="L31" i="1"/>
  <c r="L14" i="1" s="1"/>
  <c r="K31" i="1"/>
  <c r="J31" i="1"/>
  <c r="J14" i="1" s="1"/>
  <c r="I31" i="1"/>
  <c r="I14" i="1" s="1"/>
  <c r="H31" i="1"/>
  <c r="H14" i="1" s="1"/>
  <c r="G31" i="1"/>
  <c r="G14" i="1" s="1"/>
  <c r="F31" i="1"/>
  <c r="F14" i="1" s="1"/>
  <c r="E31" i="1"/>
  <c r="E14" i="1" s="1"/>
  <c r="D31" i="1"/>
  <c r="D14" i="1" s="1"/>
  <c r="C31" i="1"/>
  <c r="S30" i="1"/>
  <c r="R30" i="1"/>
  <c r="Q30" i="1"/>
  <c r="P30" i="1"/>
  <c r="P13" i="1" s="1"/>
  <c r="O30" i="1"/>
  <c r="O13" i="1" s="1"/>
  <c r="N30" i="1"/>
  <c r="M30" i="1"/>
  <c r="M13" i="1" s="1"/>
  <c r="L30" i="1"/>
  <c r="L13" i="1" s="1"/>
  <c r="K30" i="1"/>
  <c r="K13" i="1" s="1"/>
  <c r="J30" i="1"/>
  <c r="J13" i="1" s="1"/>
  <c r="I30" i="1"/>
  <c r="I13" i="1" s="1"/>
  <c r="H30" i="1"/>
  <c r="H13" i="1" s="1"/>
  <c r="G30" i="1"/>
  <c r="F30" i="1"/>
  <c r="F13" i="1" s="1"/>
  <c r="E30" i="1"/>
  <c r="E13" i="1" s="1"/>
  <c r="D30" i="1"/>
  <c r="D13" i="1" s="1"/>
  <c r="C30" i="1"/>
  <c r="C13" i="1" s="1"/>
  <c r="S29" i="1"/>
  <c r="S12" i="1" s="1"/>
  <c r="R29" i="1"/>
  <c r="Q29" i="1"/>
  <c r="Q12" i="1" s="1"/>
  <c r="P29" i="1"/>
  <c r="O29" i="1"/>
  <c r="N29" i="1"/>
  <c r="N12" i="1" s="1"/>
  <c r="M29" i="1"/>
  <c r="M12" i="1" s="1"/>
  <c r="L29" i="1"/>
  <c r="L12" i="1" s="1"/>
  <c r="K29" i="1"/>
  <c r="K12" i="1" s="1"/>
  <c r="J29" i="1"/>
  <c r="J12" i="1" s="1"/>
  <c r="I29" i="1"/>
  <c r="H29" i="1"/>
  <c r="H12" i="1" s="1"/>
  <c r="G29" i="1"/>
  <c r="G12" i="1" s="1"/>
  <c r="F29" i="1"/>
  <c r="F12" i="1" s="1"/>
  <c r="E29" i="1"/>
  <c r="D29" i="1"/>
  <c r="C29" i="1"/>
  <c r="S28" i="1"/>
  <c r="R28" i="1"/>
  <c r="Q28" i="1"/>
  <c r="Q11" i="1" s="1"/>
  <c r="P28" i="1"/>
  <c r="P11" i="1" s="1"/>
  <c r="O28" i="1"/>
  <c r="N28" i="1"/>
  <c r="M28" i="1"/>
  <c r="L28" i="1"/>
  <c r="K28" i="1"/>
  <c r="K11" i="1" s="1"/>
  <c r="J28" i="1"/>
  <c r="I28" i="1"/>
  <c r="I11" i="1" s="1"/>
  <c r="H28" i="1"/>
  <c r="G28" i="1"/>
  <c r="F28" i="1"/>
  <c r="E28" i="1"/>
  <c r="E11" i="1" s="1"/>
  <c r="D28" i="1"/>
  <c r="D11" i="1" s="1"/>
  <c r="C28" i="1"/>
  <c r="S27" i="1"/>
  <c r="S10" i="1" s="1"/>
  <c r="R27" i="1"/>
  <c r="Q27" i="1"/>
  <c r="P27" i="1"/>
  <c r="O27" i="1"/>
  <c r="O44" i="1" s="1"/>
  <c r="N27" i="1"/>
  <c r="N44" i="1" s="1"/>
  <c r="M27" i="1"/>
  <c r="M44" i="1" s="1"/>
  <c r="L27" i="1"/>
  <c r="L44" i="1" s="1"/>
  <c r="K27" i="1"/>
  <c r="K44" i="1" s="1"/>
  <c r="J27" i="1"/>
  <c r="J10" i="1" s="1"/>
  <c r="I27" i="1"/>
  <c r="I44" i="1" s="1"/>
  <c r="I45" i="1" s="1"/>
  <c r="H27" i="1"/>
  <c r="H10" i="1" s="1"/>
  <c r="G27" i="1"/>
  <c r="G10" i="1" s="1"/>
  <c r="F27" i="1"/>
  <c r="E27" i="1"/>
  <c r="D27" i="1"/>
  <c r="C27" i="1"/>
  <c r="C21" i="1"/>
  <c r="O20" i="1"/>
  <c r="C20" i="1"/>
  <c r="S19" i="1"/>
  <c r="N18" i="1"/>
  <c r="M18" i="1"/>
  <c r="I18" i="1"/>
  <c r="S17" i="1"/>
  <c r="R17" i="1"/>
  <c r="I17" i="1"/>
  <c r="H17" i="1"/>
  <c r="G17" i="1"/>
  <c r="F17" i="1"/>
  <c r="R16" i="1"/>
  <c r="O16" i="1"/>
  <c r="N16" i="1"/>
  <c r="M16" i="1"/>
  <c r="C16" i="1"/>
  <c r="R15" i="1"/>
  <c r="I15" i="1"/>
  <c r="C14" i="1"/>
  <c r="R13" i="1"/>
  <c r="Q13" i="1"/>
  <c r="O12" i="1"/>
  <c r="I12" i="1"/>
  <c r="E12" i="1"/>
  <c r="C12" i="1"/>
  <c r="S11" i="1"/>
  <c r="R11" i="1"/>
  <c r="O11" i="1"/>
  <c r="J11" i="1"/>
  <c r="H11" i="1"/>
  <c r="G11" i="1"/>
  <c r="F11" i="1"/>
  <c r="C11" i="1"/>
  <c r="O10" i="1"/>
  <c r="N10" i="1"/>
  <c r="M10" i="1" l="1"/>
  <c r="N45" i="1"/>
  <c r="N46" i="1" s="1"/>
  <c r="J44" i="1"/>
  <c r="J45" i="1" s="1"/>
  <c r="I10" i="1"/>
  <c r="R50" i="1"/>
  <c r="K10" i="1"/>
  <c r="R12" i="1"/>
  <c r="L45" i="1"/>
  <c r="L46" i="1" s="1"/>
  <c r="L47" i="1" s="1"/>
  <c r="L48" i="1" s="1"/>
  <c r="L49" i="1" s="1"/>
  <c r="L50" i="1" s="1"/>
  <c r="L51" i="1" s="1"/>
  <c r="L52" i="1" s="1"/>
  <c r="L53" i="1" s="1"/>
  <c r="L54" i="1" s="1"/>
  <c r="L55" i="1" s="1"/>
  <c r="J46" i="1"/>
  <c r="J47" i="1" s="1"/>
  <c r="J48" i="1" s="1"/>
  <c r="J49" i="1" s="1"/>
  <c r="J50" i="1" s="1"/>
  <c r="J51" i="1" s="1"/>
  <c r="J52" i="1" s="1"/>
  <c r="J53" i="1" s="1"/>
  <c r="J54" i="1" s="1"/>
  <c r="J55" i="1" s="1"/>
  <c r="L10" i="1"/>
  <c r="S44" i="1"/>
  <c r="S45" i="1" s="1"/>
  <c r="M45" i="1"/>
  <c r="M46" i="1" s="1"/>
  <c r="L11" i="1"/>
  <c r="M11" i="1"/>
  <c r="G44" i="1"/>
  <c r="G45" i="1" s="1"/>
  <c r="G46" i="1" s="1"/>
  <c r="G47" i="1" s="1"/>
  <c r="G48" i="1" s="1"/>
  <c r="G49" i="1" s="1"/>
  <c r="G50" i="1" s="1"/>
  <c r="G51" i="1" s="1"/>
  <c r="G52" i="1" s="1"/>
  <c r="G53" i="1" s="1"/>
  <c r="G54" i="1" s="1"/>
  <c r="G55" i="1" s="1"/>
  <c r="H44" i="1"/>
  <c r="H45" i="1" s="1"/>
  <c r="H46" i="1" s="1"/>
  <c r="H47" i="1" s="1"/>
  <c r="H48" i="1" s="1"/>
  <c r="H49" i="1" s="1"/>
  <c r="H50" i="1" s="1"/>
  <c r="H51" i="1" s="1"/>
  <c r="H52" i="1" s="1"/>
  <c r="H53" i="1" s="1"/>
  <c r="H54" i="1" s="1"/>
  <c r="H55" i="1" s="1"/>
  <c r="S48" i="1"/>
  <c r="S49" i="1" s="1"/>
  <c r="S50" i="1" s="1"/>
  <c r="S51" i="1" s="1"/>
  <c r="S52" i="1" s="1"/>
  <c r="S53" i="1" s="1"/>
  <c r="S54" i="1" s="1"/>
  <c r="S55" i="1" s="1"/>
  <c r="N11" i="1"/>
  <c r="K20" i="1"/>
  <c r="E39" i="1"/>
  <c r="E21" i="1"/>
  <c r="Q39" i="1"/>
  <c r="Q21" i="1"/>
  <c r="G19" i="1"/>
  <c r="L20" i="1"/>
  <c r="F39" i="1"/>
  <c r="F21" i="1"/>
  <c r="R39" i="1"/>
  <c r="R21" i="1"/>
  <c r="H19" i="1"/>
  <c r="M20" i="1"/>
  <c r="G39" i="1"/>
  <c r="G21" i="1"/>
  <c r="S21" i="1"/>
  <c r="S39" i="1"/>
  <c r="E44" i="1"/>
  <c r="E45" i="1" s="1"/>
  <c r="E46" i="1" s="1"/>
  <c r="E47" i="1" s="1"/>
  <c r="E48" i="1" s="1"/>
  <c r="E49" i="1" s="1"/>
  <c r="E50" i="1" s="1"/>
  <c r="E51" i="1" s="1"/>
  <c r="E52" i="1" s="1"/>
  <c r="E53" i="1" s="1"/>
  <c r="E54" i="1" s="1"/>
  <c r="E55" i="1" s="1"/>
  <c r="E10" i="1"/>
  <c r="Q44" i="1"/>
  <c r="Q45" i="1" s="1"/>
  <c r="Q46" i="1" s="1"/>
  <c r="Q47" i="1" s="1"/>
  <c r="Q48" i="1" s="1"/>
  <c r="Q49" i="1" s="1"/>
  <c r="Q50" i="1" s="1"/>
  <c r="Q51" i="1" s="1"/>
  <c r="Q52" i="1" s="1"/>
  <c r="Q53" i="1" s="1"/>
  <c r="Q54" i="1" s="1"/>
  <c r="Q55" i="1" s="1"/>
  <c r="Q10" i="1"/>
  <c r="D12" i="1"/>
  <c r="P12" i="1"/>
  <c r="C18" i="1"/>
  <c r="O18" i="1"/>
  <c r="I19" i="1"/>
  <c r="F44" i="1"/>
  <c r="F10" i="1"/>
  <c r="R51" i="1"/>
  <c r="R44" i="1"/>
  <c r="R10" i="1"/>
  <c r="R52" i="1"/>
  <c r="R49" i="1"/>
  <c r="J21" i="1"/>
  <c r="J39" i="1"/>
  <c r="L17" i="1"/>
  <c r="L39" i="1"/>
  <c r="L22" i="1" s="1"/>
  <c r="F18" i="1"/>
  <c r="R18" i="1"/>
  <c r="L19" i="1"/>
  <c r="D20" i="1"/>
  <c r="M39" i="1"/>
  <c r="M22" i="1" s="1"/>
  <c r="N47" i="1"/>
  <c r="N48" i="1" s="1"/>
  <c r="N49" i="1" s="1"/>
  <c r="N50" i="1" s="1"/>
  <c r="N51" i="1" s="1"/>
  <c r="N52" i="1" s="1"/>
  <c r="N53" i="1" s="1"/>
  <c r="N54" i="1" s="1"/>
  <c r="N55" i="1" s="1"/>
  <c r="N39" i="1"/>
  <c r="N22" i="1" s="1"/>
  <c r="N13" i="1"/>
  <c r="H16" i="1"/>
  <c r="P18" i="1"/>
  <c r="H39" i="1"/>
  <c r="G16" i="1"/>
  <c r="Q18" i="1"/>
  <c r="K19" i="1"/>
  <c r="I39" i="1"/>
  <c r="K39" i="1"/>
  <c r="K22" i="1" s="1"/>
  <c r="G18" i="1"/>
  <c r="S18" i="1"/>
  <c r="D18" i="1"/>
  <c r="D15" i="1"/>
  <c r="P15" i="1"/>
  <c r="H18" i="1"/>
  <c r="E18" i="1"/>
  <c r="H21" i="1"/>
  <c r="F45" i="1"/>
  <c r="F46" i="1" s="1"/>
  <c r="F47" i="1" s="1"/>
  <c r="F48" i="1" s="1"/>
  <c r="F49" i="1" s="1"/>
  <c r="F50" i="1" s="1"/>
  <c r="F51" i="1" s="1"/>
  <c r="F52" i="1" s="1"/>
  <c r="F53" i="1" s="1"/>
  <c r="F54" i="1" s="1"/>
  <c r="F55" i="1" s="1"/>
  <c r="K14" i="1"/>
  <c r="E15" i="1"/>
  <c r="I21" i="1"/>
  <c r="C44" i="1"/>
  <c r="C45" i="1" s="1"/>
  <c r="C46" i="1" s="1"/>
  <c r="C47" i="1" s="1"/>
  <c r="C48" i="1" s="1"/>
  <c r="C49" i="1" s="1"/>
  <c r="C50" i="1" s="1"/>
  <c r="C51" i="1" s="1"/>
  <c r="C52" i="1" s="1"/>
  <c r="C53" i="1" s="1"/>
  <c r="C54" i="1" s="1"/>
  <c r="C55" i="1" s="1"/>
  <c r="C10" i="1"/>
  <c r="G13" i="1"/>
  <c r="S13" i="1"/>
  <c r="D44" i="1"/>
  <c r="D45" i="1" s="1"/>
  <c r="D46" i="1" s="1"/>
  <c r="D47" i="1" s="1"/>
  <c r="D48" i="1" s="1"/>
  <c r="D49" i="1" s="1"/>
  <c r="D50" i="1" s="1"/>
  <c r="D51" i="1" s="1"/>
  <c r="D52" i="1" s="1"/>
  <c r="D53" i="1" s="1"/>
  <c r="D54" i="1" s="1"/>
  <c r="D55" i="1" s="1"/>
  <c r="D10" i="1"/>
  <c r="P44" i="1"/>
  <c r="P45" i="1" s="1"/>
  <c r="P10" i="1"/>
  <c r="D39" i="1"/>
  <c r="D21" i="1"/>
  <c r="D22" i="1" s="1"/>
  <c r="P39" i="1"/>
  <c r="P22" i="1" s="1"/>
  <c r="G15" i="1"/>
  <c r="C17" i="1"/>
  <c r="O17" i="1"/>
  <c r="E20" i="1"/>
  <c r="K45" i="1"/>
  <c r="K46" i="1" s="1"/>
  <c r="K47" i="1" s="1"/>
  <c r="K48" i="1" s="1"/>
  <c r="K49" i="1" s="1"/>
  <c r="K50" i="1" s="1"/>
  <c r="K51" i="1" s="1"/>
  <c r="K52" i="1" s="1"/>
  <c r="K53" i="1" s="1"/>
  <c r="K54" i="1" s="1"/>
  <c r="K55" i="1" s="1"/>
  <c r="J18" i="1"/>
  <c r="R20" i="1"/>
  <c r="E17" i="1"/>
  <c r="Q17" i="1"/>
  <c r="I47" i="1"/>
  <c r="I48" i="1" s="1"/>
  <c r="I49" i="1" s="1"/>
  <c r="I50" i="1" s="1"/>
  <c r="I51" i="1" s="1"/>
  <c r="I52" i="1" s="1"/>
  <c r="I53" i="1" s="1"/>
  <c r="I54" i="1" s="1"/>
  <c r="I55" i="1" s="1"/>
  <c r="O14" i="1"/>
  <c r="D17" i="1"/>
  <c r="N19" i="1"/>
  <c r="S15" i="1"/>
  <c r="M19" i="1"/>
  <c r="Q20" i="1"/>
  <c r="L16" i="1"/>
  <c r="F20" i="1"/>
  <c r="S46" i="1"/>
  <c r="S47" i="1" s="1"/>
  <c r="O45" i="1"/>
  <c r="O46" i="1" s="1"/>
  <c r="O47" i="1" s="1"/>
  <c r="O48" i="1" s="1"/>
  <c r="O49" i="1" s="1"/>
  <c r="O50" i="1" s="1"/>
  <c r="O51" i="1" s="1"/>
  <c r="O52" i="1" s="1"/>
  <c r="O53" i="1" s="1"/>
  <c r="O54" i="1" s="1"/>
  <c r="O55" i="1" s="1"/>
  <c r="I46" i="1"/>
  <c r="M47" i="1"/>
  <c r="M48" i="1" s="1"/>
  <c r="M49" i="1" s="1"/>
  <c r="M50" i="1" s="1"/>
  <c r="M51" i="1" s="1"/>
  <c r="M52" i="1" s="1"/>
  <c r="M53" i="1" s="1"/>
  <c r="M54" i="1" s="1"/>
  <c r="M55" i="1" s="1"/>
  <c r="C39" i="1"/>
  <c r="C22" i="1" s="1"/>
  <c r="O39" i="1"/>
  <c r="O22" i="1" s="1"/>
  <c r="H22" i="1" l="1"/>
  <c r="S22" i="1"/>
  <c r="E22" i="1"/>
  <c r="I22" i="1"/>
  <c r="R45" i="1"/>
  <c r="R53" i="1"/>
  <c r="R22" i="1"/>
  <c r="Q22" i="1"/>
  <c r="J22" i="1"/>
  <c r="G22" i="1"/>
  <c r="F22" i="1"/>
  <c r="P46" i="1"/>
  <c r="R46" i="1" l="1"/>
  <c r="P47" i="1"/>
  <c r="R47" i="1"/>
  <c r="R54" i="1"/>
  <c r="R55" i="1" l="1"/>
  <c r="R48" i="1"/>
  <c r="P48" i="1"/>
  <c r="P49" i="1" l="1"/>
  <c r="P50" i="1" l="1"/>
  <c r="P51" i="1" l="1"/>
  <c r="P52" i="1" l="1"/>
  <c r="P53" i="1" l="1"/>
  <c r="P54" i="1" l="1"/>
  <c r="P55" i="1" l="1"/>
  <c r="B6" i="2" l="1"/>
  <c r="B6" i="1"/>
  <c r="B6" i="27"/>
  <c r="B6" i="12"/>
  <c r="B6" i="10"/>
  <c r="B6" i="6"/>
  <c r="C68" i="24" l="1"/>
  <c r="AA68" i="24" s="1"/>
  <c r="C69" i="24"/>
  <c r="AA69" i="24" s="1"/>
  <c r="C70" i="24"/>
  <c r="AA70" i="24" s="1"/>
  <c r="C71" i="24"/>
  <c r="AA71" i="24" s="1"/>
  <c r="C72" i="24"/>
  <c r="AA72" i="24" s="1"/>
  <c r="C73" i="24"/>
  <c r="AA73" i="24" s="1"/>
  <c r="C74" i="24"/>
  <c r="AA74" i="24" s="1"/>
  <c r="C75" i="24"/>
  <c r="AA75" i="24" s="1"/>
  <c r="C76" i="24"/>
  <c r="AA76" i="24" s="1"/>
  <c r="C77" i="24"/>
  <c r="AA77" i="24" s="1"/>
  <c r="F77" i="24"/>
  <c r="AD77" i="24" s="1"/>
  <c r="B77" i="24"/>
  <c r="Z77" i="24" s="1"/>
  <c r="E77" i="24"/>
  <c r="AC77" i="24" s="1"/>
  <c r="E76" i="24"/>
  <c r="AC76" i="24" s="1"/>
  <c r="B76" i="24"/>
  <c r="F76" i="24"/>
  <c r="AD76" i="24" s="1"/>
  <c r="E75" i="24"/>
  <c r="AC75" i="24" s="1"/>
  <c r="B75" i="24"/>
  <c r="Z75" i="24" s="1"/>
  <c r="F75" i="24"/>
  <c r="AD75" i="24" s="1"/>
  <c r="E74" i="24"/>
  <c r="AC74" i="24" s="1"/>
  <c r="F74" i="24"/>
  <c r="E73" i="24"/>
  <c r="AC73" i="24" s="1"/>
  <c r="B72" i="24"/>
  <c r="Z72" i="24" s="1"/>
  <c r="B71" i="24"/>
  <c r="Z71" i="24" s="1"/>
  <c r="B74" i="24"/>
  <c r="Z74" i="24" s="1"/>
  <c r="B73" i="24"/>
  <c r="Z73" i="24" s="1"/>
  <c r="F73" i="24"/>
  <c r="AD73" i="24" s="1"/>
  <c r="F72" i="24"/>
  <c r="AD72" i="24" s="1"/>
  <c r="E72" i="24"/>
  <c r="AC72" i="24" s="1"/>
  <c r="F71" i="24"/>
  <c r="AD71" i="24" s="1"/>
  <c r="E71" i="24"/>
  <c r="AC71" i="24" s="1"/>
  <c r="F70" i="24"/>
  <c r="AD70" i="24" s="1"/>
  <c r="B69" i="24"/>
  <c r="B70" i="24"/>
  <c r="B68" i="24"/>
  <c r="Z68" i="24" s="1"/>
  <c r="E70" i="24"/>
  <c r="AC70" i="24" s="1"/>
  <c r="E69" i="24"/>
  <c r="F69" i="24"/>
  <c r="AD69" i="24" s="1"/>
  <c r="F68" i="24"/>
  <c r="AD68" i="24" s="1"/>
  <c r="E68" i="24"/>
  <c r="C67" i="24"/>
  <c r="C66" i="24"/>
  <c r="AA66" i="24" s="1"/>
  <c r="B67" i="24"/>
  <c r="Z67" i="24" s="1"/>
  <c r="E67" i="24"/>
  <c r="AC67" i="24" s="1"/>
  <c r="F67" i="24"/>
  <c r="AD67" i="24" s="1"/>
  <c r="E66" i="24"/>
  <c r="AC66" i="24" s="1"/>
  <c r="F66" i="24"/>
  <c r="AD66" i="24" s="1"/>
  <c r="B66" i="24"/>
  <c r="Z66" i="24" s="1"/>
  <c r="C65" i="24"/>
  <c r="AA65" i="24" s="1"/>
  <c r="E65" i="24"/>
  <c r="AC65" i="24" s="1"/>
  <c r="F65" i="24"/>
  <c r="AD65" i="24" s="1"/>
  <c r="C4" i="24"/>
  <c r="C5" i="24"/>
  <c r="C6" i="24"/>
  <c r="C7" i="24"/>
  <c r="C8" i="24"/>
  <c r="C9" i="24"/>
  <c r="C10" i="24"/>
  <c r="C11" i="24"/>
  <c r="C12" i="24"/>
  <c r="C13" i="24"/>
  <c r="C14" i="24"/>
  <c r="C15" i="24"/>
  <c r="R36" i="22"/>
  <c r="R37" i="22" s="1"/>
  <c r="R38" i="22" s="1"/>
  <c r="R39" i="22" s="1"/>
  <c r="R40" i="22" s="1"/>
  <c r="R41" i="22" s="1"/>
  <c r="R42" i="22" s="1"/>
  <c r="R43" i="22" s="1"/>
  <c r="R44" i="22" s="1"/>
  <c r="R45" i="22" s="1"/>
  <c r="R46" i="22" s="1"/>
  <c r="R47" i="22" s="1"/>
  <c r="L63" i="22" s="1"/>
  <c r="B65" i="24"/>
  <c r="Z65" i="24" s="1"/>
  <c r="H16" i="24"/>
  <c r="I16" i="24"/>
  <c r="I17" i="24"/>
  <c r="I18" i="24"/>
  <c r="I19" i="24"/>
  <c r="I20" i="24"/>
  <c r="I21" i="24"/>
  <c r="I22" i="24"/>
  <c r="I23" i="24"/>
  <c r="I24" i="24"/>
  <c r="I25" i="24"/>
  <c r="I26" i="24"/>
  <c r="I27" i="24"/>
  <c r="I28" i="24"/>
  <c r="I29" i="24"/>
  <c r="I30" i="24"/>
  <c r="I31" i="24"/>
  <c r="I32" i="24"/>
  <c r="I33" i="24"/>
  <c r="I34" i="24"/>
  <c r="I35" i="24"/>
  <c r="I36" i="24"/>
  <c r="I37" i="24"/>
  <c r="I38" i="24"/>
  <c r="I39" i="24"/>
  <c r="I40" i="24"/>
  <c r="C17" i="24"/>
  <c r="AA17" i="24" s="1"/>
  <c r="C18" i="24"/>
  <c r="AA18" i="24" s="1"/>
  <c r="C19" i="24"/>
  <c r="AA19" i="24" s="1"/>
  <c r="C20" i="24"/>
  <c r="AA20" i="24" s="1"/>
  <c r="C21" i="24"/>
  <c r="C22" i="24"/>
  <c r="AA22" i="24" s="1"/>
  <c r="C23" i="24"/>
  <c r="AA23" i="24" s="1"/>
  <c r="C24" i="24"/>
  <c r="AA24" i="24" s="1"/>
  <c r="C25" i="24"/>
  <c r="AA25" i="24" s="1"/>
  <c r="C26" i="24"/>
  <c r="AA26" i="24" s="1"/>
  <c r="C27" i="24"/>
  <c r="C28" i="24"/>
  <c r="C29" i="24"/>
  <c r="C30" i="24"/>
  <c r="AA30" i="24" s="1"/>
  <c r="C31" i="24"/>
  <c r="AA31" i="24" s="1"/>
  <c r="C32" i="24"/>
  <c r="AA32" i="24" s="1"/>
  <c r="C33" i="24"/>
  <c r="AA33" i="24" s="1"/>
  <c r="C34" i="24"/>
  <c r="AA34" i="24" s="1"/>
  <c r="C35" i="24"/>
  <c r="AA35" i="24" s="1"/>
  <c r="C36" i="24"/>
  <c r="AA36" i="24" s="1"/>
  <c r="C37" i="24"/>
  <c r="C38" i="24"/>
  <c r="C39" i="24"/>
  <c r="AA39" i="24" s="1"/>
  <c r="C40" i="24"/>
  <c r="AA40" i="24" s="1"/>
  <c r="C41" i="24"/>
  <c r="AA41" i="24" s="1"/>
  <c r="C42" i="24"/>
  <c r="AA42" i="24" s="1"/>
  <c r="C43" i="24"/>
  <c r="C44" i="24"/>
  <c r="AA44" i="24" s="1"/>
  <c r="C45" i="24"/>
  <c r="C46" i="24"/>
  <c r="C47" i="24"/>
  <c r="C48" i="24"/>
  <c r="AA48" i="24" s="1"/>
  <c r="C49" i="24"/>
  <c r="AA49" i="24" s="1"/>
  <c r="C50" i="24"/>
  <c r="AA50" i="24" s="1"/>
  <c r="C51" i="24"/>
  <c r="AA51" i="24" s="1"/>
  <c r="C52" i="24"/>
  <c r="C53" i="24"/>
  <c r="C54" i="24"/>
  <c r="AA54" i="24" s="1"/>
  <c r="C55" i="24"/>
  <c r="AA55" i="24" s="1"/>
  <c r="C56" i="24"/>
  <c r="AA56" i="24" s="1"/>
  <c r="C57" i="24"/>
  <c r="C58" i="24"/>
  <c r="AA58" i="24" s="1"/>
  <c r="C59" i="24"/>
  <c r="AA59" i="24" s="1"/>
  <c r="C60" i="24"/>
  <c r="C61" i="24"/>
  <c r="C62" i="24"/>
  <c r="AA62" i="24" s="1"/>
  <c r="C63" i="24"/>
  <c r="AA63" i="24" s="1"/>
  <c r="C64" i="24"/>
  <c r="AA64" i="24" s="1"/>
  <c r="C16" i="24"/>
  <c r="B50" i="24"/>
  <c r="B51" i="24"/>
  <c r="B52" i="24"/>
  <c r="B26" i="24"/>
  <c r="Z26" i="24" s="1"/>
  <c r="B27" i="24"/>
  <c r="Z27" i="24" s="1"/>
  <c r="B28" i="24"/>
  <c r="Z28" i="24" s="1"/>
  <c r="B25" i="24"/>
  <c r="Z25" i="24" s="1"/>
  <c r="B46" i="24"/>
  <c r="Z46" i="24" s="1"/>
  <c r="B42" i="24"/>
  <c r="Z42" i="24" s="1"/>
  <c r="B53" i="24"/>
  <c r="B47" i="24"/>
  <c r="Z47" i="24" s="1"/>
  <c r="B43" i="24"/>
  <c r="Z43" i="24" s="1"/>
  <c r="B45" i="24"/>
  <c r="Z45" i="24" s="1"/>
  <c r="B48" i="24"/>
  <c r="Z48" i="24" s="1"/>
  <c r="B44" i="24"/>
  <c r="Z44" i="24" s="1"/>
  <c r="B39" i="24"/>
  <c r="Z39" i="24" s="1"/>
  <c r="B38" i="24"/>
  <c r="Z38" i="24" s="1"/>
  <c r="B30" i="24"/>
  <c r="Z30" i="24" s="1"/>
  <c r="B36" i="24"/>
  <c r="B32" i="24"/>
  <c r="Z32" i="24" s="1"/>
  <c r="B57" i="24"/>
  <c r="Z57" i="24" s="1"/>
  <c r="B33" i="24"/>
  <c r="B35" i="24"/>
  <c r="Z35" i="24" s="1"/>
  <c r="B31" i="24"/>
  <c r="Z31" i="24" s="1"/>
  <c r="B34" i="24"/>
  <c r="Z34" i="24" s="1"/>
  <c r="B41" i="24"/>
  <c r="B58" i="24"/>
  <c r="Z58" i="24" s="1"/>
  <c r="B61" i="24"/>
  <c r="B63" i="24"/>
  <c r="Z63" i="24" s="1"/>
  <c r="B29" i="24"/>
  <c r="Z29" i="24" s="1"/>
  <c r="B59" i="24"/>
  <c r="B55" i="24"/>
  <c r="Z55" i="24" s="1"/>
  <c r="B49" i="24"/>
  <c r="Z49" i="24" s="1"/>
  <c r="B64" i="24"/>
  <c r="Z64" i="24" s="1"/>
  <c r="B40" i="24"/>
  <c r="B62" i="24"/>
  <c r="Z62" i="24" s="1"/>
  <c r="B54" i="24"/>
  <c r="B37" i="24"/>
  <c r="Z37" i="24" s="1"/>
  <c r="B60" i="24"/>
  <c r="Z60" i="24" s="1"/>
  <c r="B56" i="24"/>
  <c r="Z56" i="24" s="1"/>
  <c r="F64" i="24"/>
  <c r="AD64" i="24" s="1"/>
  <c r="E64" i="24"/>
  <c r="AC64" i="24" s="1"/>
  <c r="B4" i="24"/>
  <c r="F51" i="24"/>
  <c r="AD51" i="24" s="1"/>
  <c r="F23" i="24"/>
  <c r="AD23" i="24" s="1"/>
  <c r="F45" i="24"/>
  <c r="AD45" i="24" s="1"/>
  <c r="F19" i="24"/>
  <c r="F40" i="24"/>
  <c r="F21" i="24"/>
  <c r="AD21" i="24" s="1"/>
  <c r="F20" i="24"/>
  <c r="AD20" i="24" s="1"/>
  <c r="F24" i="24"/>
  <c r="F44" i="24"/>
  <c r="AD44" i="24" s="1"/>
  <c r="F25" i="24"/>
  <c r="AD25" i="24" s="1"/>
  <c r="B22" i="24"/>
  <c r="F30" i="24"/>
  <c r="AD30" i="24" s="1"/>
  <c r="F16" i="24"/>
  <c r="AD16" i="24" s="1"/>
  <c r="F6" i="24"/>
  <c r="F7" i="24"/>
  <c r="F22" i="24"/>
  <c r="AD22" i="24" s="1"/>
  <c r="F15" i="24"/>
  <c r="F33" i="24"/>
  <c r="AD33" i="24" s="1"/>
  <c r="F34" i="24"/>
  <c r="AD34" i="24" s="1"/>
  <c r="F35" i="24"/>
  <c r="AD35" i="24" s="1"/>
  <c r="F42" i="24"/>
  <c r="F4" i="24"/>
  <c r="F18" i="24"/>
  <c r="AD18" i="24" s="1"/>
  <c r="F43" i="24"/>
  <c r="AD43" i="24" s="1"/>
  <c r="F48" i="24"/>
  <c r="AD48" i="24" s="1"/>
  <c r="B15" i="24"/>
  <c r="F52" i="24"/>
  <c r="AD52" i="24" s="1"/>
  <c r="F54" i="24"/>
  <c r="AD54" i="24" s="1"/>
  <c r="F56" i="24"/>
  <c r="AD56" i="24" s="1"/>
  <c r="F57" i="24"/>
  <c r="AD57" i="24" s="1"/>
  <c r="F17" i="24"/>
  <c r="F8" i="24"/>
  <c r="F9" i="24"/>
  <c r="F36" i="24"/>
  <c r="F37" i="24"/>
  <c r="AD37" i="24" s="1"/>
  <c r="F53" i="24"/>
  <c r="AD53" i="24" s="1"/>
  <c r="F60" i="24"/>
  <c r="AD60" i="24" s="1"/>
  <c r="F28" i="24"/>
  <c r="AD28" i="24" s="1"/>
  <c r="F10" i="24"/>
  <c r="F13" i="24"/>
  <c r="F14" i="24"/>
  <c r="F32" i="24"/>
  <c r="F11" i="24"/>
  <c r="F12" i="24"/>
  <c r="F26" i="24"/>
  <c r="AD26" i="24" s="1"/>
  <c r="F47" i="24"/>
  <c r="AD47" i="24" s="1"/>
  <c r="B16" i="24"/>
  <c r="Z16" i="24" s="1"/>
  <c r="F55" i="24"/>
  <c r="AD55" i="24" s="1"/>
  <c r="F58" i="24"/>
  <c r="AD58" i="24" s="1"/>
  <c r="F59" i="24"/>
  <c r="AD59" i="24" s="1"/>
  <c r="F50" i="24"/>
  <c r="AD50" i="24" s="1"/>
  <c r="F41" i="24"/>
  <c r="AD41" i="24" s="1"/>
  <c r="F49" i="24"/>
  <c r="F31" i="24"/>
  <c r="AD31" i="24" s="1"/>
  <c r="F38" i="24"/>
  <c r="AD38" i="24" s="1"/>
  <c r="F39" i="24"/>
  <c r="AD39" i="24" s="1"/>
  <c r="F46" i="24"/>
  <c r="AD46" i="24" s="1"/>
  <c r="E29" i="24"/>
  <c r="AC29" i="24" s="1"/>
  <c r="E14" i="24"/>
  <c r="E37" i="24"/>
  <c r="AC37" i="24" s="1"/>
  <c r="E11" i="24"/>
  <c r="E30" i="24"/>
  <c r="E6" i="24"/>
  <c r="E4" i="24"/>
  <c r="E25" i="24"/>
  <c r="E36" i="24"/>
  <c r="AC36" i="24" s="1"/>
  <c r="E35" i="24"/>
  <c r="AC35" i="24" s="1"/>
  <c r="E34" i="24"/>
  <c r="E10" i="24"/>
  <c r="E33" i="24"/>
  <c r="AC33" i="24" s="1"/>
  <c r="E32" i="24"/>
  <c r="AC32" i="24" s="1"/>
  <c r="E18" i="24"/>
  <c r="E42" i="24"/>
  <c r="AC42" i="24" s="1"/>
  <c r="E47" i="24"/>
  <c r="AC47" i="24" s="1"/>
  <c r="E61" i="24"/>
  <c r="E62" i="24"/>
  <c r="AC62" i="24" s="1"/>
  <c r="E15" i="24"/>
  <c r="E44" i="24"/>
  <c r="AC44" i="24" s="1"/>
  <c r="E50" i="24"/>
  <c r="AC50" i="24" s="1"/>
  <c r="E51" i="24"/>
  <c r="AC51" i="24" s="1"/>
  <c r="E17" i="24"/>
  <c r="AC17" i="24" s="1"/>
  <c r="E13" i="24"/>
  <c r="E24" i="24"/>
  <c r="AC24" i="24" s="1"/>
  <c r="E23" i="24"/>
  <c r="AC23" i="24" s="1"/>
  <c r="E21" i="24"/>
  <c r="AC21" i="24" s="1"/>
  <c r="E20" i="24"/>
  <c r="AC20" i="24" s="1"/>
  <c r="E31" i="24"/>
  <c r="E39" i="24"/>
  <c r="AC39" i="24" s="1"/>
  <c r="E40" i="24"/>
  <c r="E45" i="24"/>
  <c r="AC45" i="24" s="1"/>
  <c r="E46" i="24"/>
  <c r="AC46" i="24" s="1"/>
  <c r="E53" i="24"/>
  <c r="AC53" i="24" s="1"/>
  <c r="E56" i="24"/>
  <c r="AC56" i="24" s="1"/>
  <c r="E60" i="24"/>
  <c r="E63" i="24"/>
  <c r="AC63" i="24" s="1"/>
  <c r="E16" i="24"/>
  <c r="AC16" i="24" s="1"/>
  <c r="E7" i="24"/>
  <c r="E41" i="24"/>
  <c r="AC41" i="24" s="1"/>
  <c r="E43" i="24"/>
  <c r="AC43" i="24" s="1"/>
  <c r="E48" i="24"/>
  <c r="AC48" i="24" s="1"/>
  <c r="E59" i="24"/>
  <c r="AC59" i="24" s="1"/>
  <c r="E5" i="24"/>
  <c r="E28" i="24"/>
  <c r="AC28" i="24" s="1"/>
  <c r="E27" i="24"/>
  <c r="AC27" i="24" s="1"/>
  <c r="E26" i="24"/>
  <c r="AC26" i="24" s="1"/>
  <c r="E12" i="24"/>
  <c r="E22" i="24"/>
  <c r="AC22" i="24" s="1"/>
  <c r="E9" i="24"/>
  <c r="E8" i="24"/>
  <c r="E19" i="24"/>
  <c r="AC19" i="24" s="1"/>
  <c r="E38" i="24"/>
  <c r="AC38" i="24" s="1"/>
  <c r="E49" i="24"/>
  <c r="AC49" i="24" s="1"/>
  <c r="E52" i="24"/>
  <c r="E54" i="24"/>
  <c r="AC54" i="24" s="1"/>
  <c r="E55" i="24"/>
  <c r="E57" i="24"/>
  <c r="AC57" i="24" s="1"/>
  <c r="E58" i="24"/>
  <c r="F63" i="24"/>
  <c r="F61" i="24"/>
  <c r="AD61" i="24" s="1"/>
  <c r="B13" i="24"/>
  <c r="B20" i="24"/>
  <c r="B17" i="24"/>
  <c r="Z17" i="24" s="1"/>
  <c r="B14" i="24"/>
  <c r="B24" i="24"/>
  <c r="Z24" i="24" s="1"/>
  <c r="B23" i="24"/>
  <c r="Z23" i="24" s="1"/>
  <c r="B9" i="24"/>
  <c r="B8" i="24"/>
  <c r="B7" i="24"/>
  <c r="B6" i="24"/>
  <c r="B21" i="24"/>
  <c r="Z21" i="24" s="1"/>
  <c r="B19" i="24"/>
  <c r="B18" i="24"/>
  <c r="Z18" i="24" s="1"/>
  <c r="B5" i="24"/>
  <c r="B12" i="24"/>
  <c r="B11" i="24"/>
  <c r="B10" i="24"/>
  <c r="F27" i="24"/>
  <c r="AD27" i="24" s="1"/>
  <c r="F29" i="24"/>
  <c r="F5" i="24"/>
  <c r="F62" i="24"/>
  <c r="G3" i="22"/>
  <c r="G20" i="22" s="1"/>
  <c r="D13" i="24"/>
  <c r="D22" i="24"/>
  <c r="G12" i="22"/>
  <c r="G45" i="22" s="1"/>
  <c r="D6" i="22"/>
  <c r="D39" i="22" s="1"/>
  <c r="F5" i="22"/>
  <c r="F38" i="22" s="1"/>
  <c r="C12" i="22"/>
  <c r="C45" i="22" s="1"/>
  <c r="D11" i="24"/>
  <c r="F13" i="22"/>
  <c r="F46" i="22" s="1"/>
  <c r="D24" i="24"/>
  <c r="AB24" i="24" s="1"/>
  <c r="G14" i="22"/>
  <c r="G47" i="22" s="1"/>
  <c r="B12" i="22"/>
  <c r="B45" i="22" s="1"/>
  <c r="C13" i="22"/>
  <c r="C46" i="22" s="1"/>
  <c r="D6" i="24"/>
  <c r="F8" i="22"/>
  <c r="F41" i="22" s="1"/>
  <c r="E8" i="22"/>
  <c r="D10" i="22"/>
  <c r="D43" i="22" s="1"/>
  <c r="B13" i="22"/>
  <c r="B46" i="22" s="1"/>
  <c r="D9" i="22"/>
  <c r="D42" i="22" s="1"/>
  <c r="G11" i="22"/>
  <c r="G44" i="22" s="1"/>
  <c r="D21" i="24"/>
  <c r="E3" i="22"/>
  <c r="E20" i="22" s="1"/>
  <c r="B14" i="22"/>
  <c r="B47" i="22" s="1"/>
  <c r="D4" i="22"/>
  <c r="D37" i="22" s="1"/>
  <c r="D8" i="24"/>
  <c r="F10" i="22"/>
  <c r="F43" i="22" s="1"/>
  <c r="D5" i="24"/>
  <c r="F7" i="22"/>
  <c r="F40" i="22" s="1"/>
  <c r="D12" i="22"/>
  <c r="D45" i="22" s="1"/>
  <c r="D9" i="24"/>
  <c r="F11" i="22"/>
  <c r="F44" i="22" s="1"/>
  <c r="D23" i="24"/>
  <c r="AB23" i="24" s="1"/>
  <c r="G13" i="22"/>
  <c r="G46" i="22" s="1"/>
  <c r="D7" i="22"/>
  <c r="D40" i="22" s="1"/>
  <c r="B4" i="22"/>
  <c r="B37" i="22" s="1"/>
  <c r="C4" i="22"/>
  <c r="C37" i="22" s="1"/>
  <c r="B5" i="22"/>
  <c r="C5" i="22"/>
  <c r="C38" i="22" s="1"/>
  <c r="D14" i="22"/>
  <c r="D47" i="22" s="1"/>
  <c r="E9" i="22"/>
  <c r="E42" i="22" s="1"/>
  <c r="F9" i="22"/>
  <c r="D7" i="24"/>
  <c r="D16" i="24"/>
  <c r="AB16" i="24" s="1"/>
  <c r="G6" i="22"/>
  <c r="G39" i="22" s="1"/>
  <c r="E14" i="22"/>
  <c r="E47" i="22" s="1"/>
  <c r="D13" i="22"/>
  <c r="D46" i="22" s="1"/>
  <c r="F12" i="22"/>
  <c r="F45" i="22" s="1"/>
  <c r="D10" i="24"/>
  <c r="E13" i="22"/>
  <c r="E46" i="22" s="1"/>
  <c r="D4" i="24"/>
  <c r="F6" i="22"/>
  <c r="F39" i="22" s="1"/>
  <c r="G8" i="22"/>
  <c r="G41" i="22" s="1"/>
  <c r="D18" i="24"/>
  <c r="AB18" i="24" s="1"/>
  <c r="B6" i="22"/>
  <c r="B39" i="22" s="1"/>
  <c r="C7" i="22"/>
  <c r="C40" i="22" s="1"/>
  <c r="D8" i="22"/>
  <c r="G10" i="22"/>
  <c r="G43" i="22" s="1"/>
  <c r="D20" i="24"/>
  <c r="AB20" i="24" s="1"/>
  <c r="C8" i="22"/>
  <c r="C41" i="22" s="1"/>
  <c r="D15" i="24"/>
  <c r="G5" i="22"/>
  <c r="G38" i="22" s="1"/>
  <c r="B7" i="22"/>
  <c r="B40" i="22" s="1"/>
  <c r="C14" i="22"/>
  <c r="C47" i="22" s="1"/>
  <c r="D14" i="24"/>
  <c r="G4" i="22"/>
  <c r="G37" i="22" s="1"/>
  <c r="E4" i="22"/>
  <c r="E37" i="22" s="1"/>
  <c r="F3" i="22"/>
  <c r="E11" i="22"/>
  <c r="E44" i="22" s="1"/>
  <c r="B9" i="22"/>
  <c r="B42" i="22" s="1"/>
  <c r="C9" i="22"/>
  <c r="C42" i="22" s="1"/>
  <c r="D11" i="22"/>
  <c r="D44" i="22" s="1"/>
  <c r="C6" i="22"/>
  <c r="C39" i="22" s="1"/>
  <c r="G9" i="22"/>
  <c r="D19" i="24"/>
  <c r="AB19" i="24" s="1"/>
  <c r="D5" i="22"/>
  <c r="D38" i="22" s="1"/>
  <c r="F4" i="22"/>
  <c r="F37" i="22" s="1"/>
  <c r="G7" i="22"/>
  <c r="G40" i="22" s="1"/>
  <c r="D17" i="24"/>
  <c r="F14" i="22"/>
  <c r="F47" i="22" s="1"/>
  <c r="D12" i="24"/>
  <c r="B10" i="22"/>
  <c r="B43" i="22" s="1"/>
  <c r="C10" i="22"/>
  <c r="C43" i="22" s="1"/>
  <c r="B11" i="22"/>
  <c r="B44" i="22" s="1"/>
  <c r="C11" i="22"/>
  <c r="C44" i="22" s="1"/>
  <c r="B8" i="22"/>
  <c r="B41" i="22" s="1"/>
  <c r="B3" i="22"/>
  <c r="D3" i="22"/>
  <c r="D20" i="22" s="1"/>
  <c r="E7" i="22"/>
  <c r="E40" i="22" s="1"/>
  <c r="E5" i="22"/>
  <c r="E38" i="22" s="1"/>
  <c r="C3" i="22"/>
  <c r="C36" i="22" s="1"/>
  <c r="E6" i="22"/>
  <c r="E39" i="22" s="1"/>
  <c r="E12" i="22"/>
  <c r="E45" i="22" s="1"/>
  <c r="E10" i="22"/>
  <c r="E43" i="22" s="1"/>
  <c r="D28" i="24"/>
  <c r="H6" i="22"/>
  <c r="H39" i="22" s="1"/>
  <c r="H14" i="22"/>
  <c r="H47" i="22" s="1"/>
  <c r="D36" i="24"/>
  <c r="H3" i="22"/>
  <c r="D25" i="24"/>
  <c r="AB25" i="24" s="1"/>
  <c r="H11" i="22"/>
  <c r="H44" i="22" s="1"/>
  <c r="D33" i="24"/>
  <c r="AB33" i="24" s="1"/>
  <c r="D31" i="24"/>
  <c r="H9" i="22"/>
  <c r="H42" i="22" s="1"/>
  <c r="D26" i="24"/>
  <c r="H4" i="22"/>
  <c r="H37" i="22" s="1"/>
  <c r="H13" i="22"/>
  <c r="H46" i="22" s="1"/>
  <c r="D35" i="24"/>
  <c r="AB35" i="24" s="1"/>
  <c r="H7" i="22"/>
  <c r="H40" i="22" s="1"/>
  <c r="D29" i="24"/>
  <c r="AB29" i="24" s="1"/>
  <c r="D34" i="24"/>
  <c r="AB34" i="24" s="1"/>
  <c r="H12" i="22"/>
  <c r="H45" i="22" s="1"/>
  <c r="H10" i="22"/>
  <c r="H43" i="22" s="1"/>
  <c r="D32" i="24"/>
  <c r="D27" i="24"/>
  <c r="AB27" i="24" s="1"/>
  <c r="H5" i="22"/>
  <c r="H38" i="22" s="1"/>
  <c r="D30" i="24"/>
  <c r="AB30" i="24" s="1"/>
  <c r="H8" i="22"/>
  <c r="D68" i="24"/>
  <c r="K10" i="22"/>
  <c r="L12" i="22"/>
  <c r="L45" i="22" s="1"/>
  <c r="J6" i="22"/>
  <c r="J39" i="22" s="1"/>
  <c r="D52" i="24"/>
  <c r="AB52" i="24" s="1"/>
  <c r="D76" i="24"/>
  <c r="AB76" i="24" s="1"/>
  <c r="L6" i="22"/>
  <c r="L39" i="22" s="1"/>
  <c r="K14" i="22"/>
  <c r="K47" i="22" s="1"/>
  <c r="D72" i="24"/>
  <c r="AB72" i="24" s="1"/>
  <c r="L9" i="22"/>
  <c r="L42" i="22" s="1"/>
  <c r="D43" i="24"/>
  <c r="I9" i="22"/>
  <c r="J12" i="22"/>
  <c r="J45" i="22" s="1"/>
  <c r="D58" i="24"/>
  <c r="AB58" i="24" s="1"/>
  <c r="I13" i="22"/>
  <c r="I46" i="22" s="1"/>
  <c r="D47" i="24"/>
  <c r="AB47" i="24" s="1"/>
  <c r="D65" i="24"/>
  <c r="AB65" i="24" s="1"/>
  <c r="K7" i="22"/>
  <c r="D59" i="24"/>
  <c r="AB59" i="24" s="1"/>
  <c r="J13" i="22"/>
  <c r="J46" i="22" s="1"/>
  <c r="D46" i="24"/>
  <c r="AB46" i="24" s="1"/>
  <c r="I12" i="22"/>
  <c r="I45" i="22" s="1"/>
  <c r="L5" i="22"/>
  <c r="L38" i="22" s="1"/>
  <c r="D75" i="24"/>
  <c r="AB75" i="24" s="1"/>
  <c r="L10" i="22"/>
  <c r="D67" i="24"/>
  <c r="AB67" i="24" s="1"/>
  <c r="K9" i="22"/>
  <c r="D50" i="24"/>
  <c r="AB50" i="24" s="1"/>
  <c r="J4" i="22"/>
  <c r="D56" i="24"/>
  <c r="AB56" i="24" s="1"/>
  <c r="J10" i="22"/>
  <c r="J43" i="22" s="1"/>
  <c r="J5" i="22"/>
  <c r="J38" i="22" s="1"/>
  <c r="D51" i="24"/>
  <c r="L11" i="22"/>
  <c r="L44" i="22" s="1"/>
  <c r="L13" i="22"/>
  <c r="L46" i="22" s="1"/>
  <c r="J9" i="22"/>
  <c r="J42" i="22" s="1"/>
  <c r="D55" i="24"/>
  <c r="AB55" i="24" s="1"/>
  <c r="I11" i="22"/>
  <c r="I44" i="22" s="1"/>
  <c r="D45" i="24"/>
  <c r="AB45" i="24" s="1"/>
  <c r="L8" i="22"/>
  <c r="L41" i="22" s="1"/>
  <c r="AB32" i="24"/>
  <c r="I3" i="22"/>
  <c r="I36" i="22" s="1"/>
  <c r="D37" i="24"/>
  <c r="K8" i="22"/>
  <c r="D66" i="24"/>
  <c r="D70" i="24"/>
  <c r="AB70" i="24" s="1"/>
  <c r="K12" i="22"/>
  <c r="I7" i="22"/>
  <c r="I40" i="22" s="1"/>
  <c r="D41" i="24"/>
  <c r="AB41" i="24" s="1"/>
  <c r="D44" i="24"/>
  <c r="AB44" i="24" s="1"/>
  <c r="I10" i="22"/>
  <c r="I43" i="22" s="1"/>
  <c r="K5" i="22"/>
  <c r="D63" i="24"/>
  <c r="AB63" i="24" s="1"/>
  <c r="D77" i="24"/>
  <c r="AB77" i="24" s="1"/>
  <c r="L7" i="22"/>
  <c r="L40" i="22" s="1"/>
  <c r="D60" i="24"/>
  <c r="AB60" i="24" s="1"/>
  <c r="J14" i="22"/>
  <c r="J47" i="22" s="1"/>
  <c r="D74" i="24"/>
  <c r="AB74" i="24" s="1"/>
  <c r="L4" i="22"/>
  <c r="J8" i="22"/>
  <c r="J41" i="22" s="1"/>
  <c r="D54" i="24"/>
  <c r="AB54" i="24" s="1"/>
  <c r="D62" i="24"/>
  <c r="K4" i="22"/>
  <c r="K37" i="22" s="1"/>
  <c r="D73" i="24"/>
  <c r="L3" i="22"/>
  <c r="D39" i="24"/>
  <c r="AB39" i="24" s="1"/>
  <c r="I5" i="22"/>
  <c r="I38" i="22" s="1"/>
  <c r="I6" i="22"/>
  <c r="I39" i="22" s="1"/>
  <c r="D40" i="24"/>
  <c r="AB40" i="24" s="1"/>
  <c r="I8" i="22"/>
  <c r="I41" i="22" s="1"/>
  <c r="D42" i="24"/>
  <c r="AB42" i="24" s="1"/>
  <c r="D57" i="24"/>
  <c r="AB57" i="24" s="1"/>
  <c r="J11" i="22"/>
  <c r="J44" i="22" s="1"/>
  <c r="D48" i="24"/>
  <c r="AB48" i="24" s="1"/>
  <c r="I14" i="22"/>
  <c r="I47" i="22" s="1"/>
  <c r="D69" i="24"/>
  <c r="AB69" i="24" s="1"/>
  <c r="K11" i="22"/>
  <c r="K6" i="22"/>
  <c r="D64" i="24"/>
  <c r="AB64" i="24" s="1"/>
  <c r="J7" i="22"/>
  <c r="J40" i="22" s="1"/>
  <c r="D53" i="24"/>
  <c r="D71" i="24"/>
  <c r="K13" i="22"/>
  <c r="J3" i="22"/>
  <c r="D49" i="24"/>
  <c r="AB49" i="24" s="1"/>
  <c r="D61" i="24"/>
  <c r="AB61" i="24" s="1"/>
  <c r="K3" i="22"/>
  <c r="I4" i="22"/>
  <c r="D38" i="24"/>
  <c r="AB38" i="24" s="1"/>
  <c r="G26" i="24" l="1"/>
  <c r="N22" i="24"/>
  <c r="N19" i="24"/>
  <c r="N73" i="24"/>
  <c r="G35" i="24"/>
  <c r="N23" i="24"/>
  <c r="N42" i="24"/>
  <c r="N16" i="24"/>
  <c r="N69" i="24"/>
  <c r="G50" i="24"/>
  <c r="O11" i="22"/>
  <c r="G42" i="24"/>
  <c r="P4" i="22"/>
  <c r="M10" i="22"/>
  <c r="K16" i="22"/>
  <c r="G49" i="24"/>
  <c r="G48" i="24"/>
  <c r="M48" i="24"/>
  <c r="O26" i="24"/>
  <c r="G71" i="24"/>
  <c r="AE75" i="24"/>
  <c r="O24" i="24"/>
  <c r="O28" i="24"/>
  <c r="O52" i="24"/>
  <c r="O49" i="24"/>
  <c r="M5" i="22"/>
  <c r="P11" i="22"/>
  <c r="G67" i="24"/>
  <c r="O56" i="24"/>
  <c r="O46" i="24"/>
  <c r="N48" i="24"/>
  <c r="AC31" i="24"/>
  <c r="N18" i="24"/>
  <c r="N33" i="24"/>
  <c r="V47" i="22"/>
  <c r="G45" i="24"/>
  <c r="P13" i="22"/>
  <c r="G22" i="24"/>
  <c r="N46" i="24"/>
  <c r="AC25" i="24"/>
  <c r="AE25" i="24" s="1"/>
  <c r="N17" i="24"/>
  <c r="G47" i="24"/>
  <c r="G39" i="24"/>
  <c r="AE48" i="24"/>
  <c r="M59" i="24"/>
  <c r="O4" i="22"/>
  <c r="G10" i="24"/>
  <c r="AE72" i="24"/>
  <c r="M64" i="24"/>
  <c r="J16" i="22"/>
  <c r="G29" i="24"/>
  <c r="G33" i="24"/>
  <c r="G25" i="24"/>
  <c r="D36" i="22"/>
  <c r="G11" i="24"/>
  <c r="G19" i="24"/>
  <c r="M43" i="24"/>
  <c r="M49" i="24"/>
  <c r="P5" i="22"/>
  <c r="G21" i="22"/>
  <c r="G22" i="22" s="1"/>
  <c r="P3" i="22"/>
  <c r="F16" i="22"/>
  <c r="AE56" i="24"/>
  <c r="G40" i="24"/>
  <c r="G64" i="24"/>
  <c r="AE77" i="24"/>
  <c r="V11" i="22"/>
  <c r="V17" i="22"/>
  <c r="AA47" i="24"/>
  <c r="AE47" i="24" s="1"/>
  <c r="V53" i="22"/>
  <c r="G56" i="24"/>
  <c r="M4" i="22"/>
  <c r="G31" i="24"/>
  <c r="G13" i="24"/>
  <c r="J20" i="22"/>
  <c r="J21" i="22" s="1"/>
  <c r="J22" i="22" s="1"/>
  <c r="V20" i="22"/>
  <c r="G36" i="22"/>
  <c r="K35" i="24"/>
  <c r="K44" i="22"/>
  <c r="H16" i="22"/>
  <c r="J15" i="22"/>
  <c r="P10" i="22"/>
  <c r="P12" i="22"/>
  <c r="H20" i="22"/>
  <c r="H52" i="22" s="1"/>
  <c r="V13" i="22"/>
  <c r="K47" i="24"/>
  <c r="K50" i="24"/>
  <c r="P7" i="22"/>
  <c r="J36" i="22"/>
  <c r="V60" i="22"/>
  <c r="AE39" i="24"/>
  <c r="V46" i="22"/>
  <c r="H36" i="22"/>
  <c r="G18" i="24"/>
  <c r="K32" i="24"/>
  <c r="G60" i="24"/>
  <c r="AE65" i="24"/>
  <c r="L43" i="22"/>
  <c r="M11" i="22"/>
  <c r="G75" i="24"/>
  <c r="G77" i="24"/>
  <c r="M76" i="24"/>
  <c r="M9" i="22"/>
  <c r="K45" i="22"/>
  <c r="M37" i="24"/>
  <c r="AD24" i="24"/>
  <c r="AE24" i="24" s="1"/>
  <c r="O35" i="24"/>
  <c r="M56" i="24"/>
  <c r="G44" i="24"/>
  <c r="V32" i="22"/>
  <c r="V24" i="22"/>
  <c r="X24" i="22" s="1"/>
  <c r="I16" i="22"/>
  <c r="E52" i="22"/>
  <c r="E21" i="22"/>
  <c r="AB22" i="24"/>
  <c r="M33" i="24"/>
  <c r="N28" i="24"/>
  <c r="N21" i="24"/>
  <c r="G59" i="24"/>
  <c r="M69" i="24"/>
  <c r="O21" i="24"/>
  <c r="O22" i="24"/>
  <c r="L36" i="24"/>
  <c r="AA28" i="24"/>
  <c r="Z70" i="24"/>
  <c r="AE70" i="24" s="1"/>
  <c r="G70" i="24"/>
  <c r="AB43" i="24"/>
  <c r="M52" i="24"/>
  <c r="M53" i="24"/>
  <c r="G12" i="24"/>
  <c r="G24" i="24"/>
  <c r="M34" i="24"/>
  <c r="O54" i="24"/>
  <c r="O60" i="24"/>
  <c r="O41" i="24"/>
  <c r="O42" i="24"/>
  <c r="AD32" i="24"/>
  <c r="AE32" i="24" s="1"/>
  <c r="O15" i="24"/>
  <c r="O17" i="24"/>
  <c r="AE35" i="24"/>
  <c r="AA60" i="24"/>
  <c r="N66" i="24"/>
  <c r="AC55" i="24"/>
  <c r="AE55" i="24" s="1"/>
  <c r="N65" i="24"/>
  <c r="O55" i="24"/>
  <c r="G66" i="24"/>
  <c r="O38" i="24"/>
  <c r="O16" i="24"/>
  <c r="N74" i="24"/>
  <c r="AC40" i="24"/>
  <c r="N51" i="24"/>
  <c r="N50" i="24"/>
  <c r="AD49" i="24"/>
  <c r="AE49" i="24" s="1"/>
  <c r="O58" i="24"/>
  <c r="O57" i="24"/>
  <c r="O59" i="24"/>
  <c r="Z53" i="24"/>
  <c r="G53" i="24"/>
  <c r="K62" i="24"/>
  <c r="Z51" i="24"/>
  <c r="L27" i="24"/>
  <c r="O9" i="22"/>
  <c r="K42" i="22"/>
  <c r="P8" i="22"/>
  <c r="O8" i="22"/>
  <c r="G43" i="24"/>
  <c r="AB28" i="24"/>
  <c r="M38" i="24"/>
  <c r="M39" i="24"/>
  <c r="M63" i="24"/>
  <c r="M67" i="24"/>
  <c r="M46" i="24"/>
  <c r="AB36" i="24"/>
  <c r="M47" i="24"/>
  <c r="G16" i="22"/>
  <c r="V22" i="22"/>
  <c r="N45" i="24"/>
  <c r="N20" i="24"/>
  <c r="O43" i="24"/>
  <c r="N44" i="24"/>
  <c r="AC34" i="24"/>
  <c r="AE34" i="24" s="1"/>
  <c r="G34" i="24"/>
  <c r="O27" i="24"/>
  <c r="AD17" i="24"/>
  <c r="O53" i="24"/>
  <c r="AD40" i="24"/>
  <c r="O51" i="24"/>
  <c r="O50" i="24"/>
  <c r="O13" i="22"/>
  <c r="K46" i="22"/>
  <c r="M66" i="24"/>
  <c r="M6" i="22"/>
  <c r="D41" i="22"/>
  <c r="D16" i="22"/>
  <c r="K36" i="22"/>
  <c r="V56" i="22"/>
  <c r="O3" i="22"/>
  <c r="V39" i="22"/>
  <c r="M57" i="24"/>
  <c r="G16" i="24"/>
  <c r="G52" i="22"/>
  <c r="F20" i="22"/>
  <c r="F36" i="22"/>
  <c r="V44" i="22"/>
  <c r="V58" i="22"/>
  <c r="M62" i="24"/>
  <c r="M41" i="24"/>
  <c r="M44" i="24"/>
  <c r="I42" i="22"/>
  <c r="G55" i="24"/>
  <c r="M70" i="24"/>
  <c r="G65" i="24"/>
  <c r="O12" i="22"/>
  <c r="G30" i="24"/>
  <c r="AB73" i="24"/>
  <c r="AE73" i="24" s="1"/>
  <c r="G73" i="24"/>
  <c r="O5" i="22"/>
  <c r="K38" i="22"/>
  <c r="P38" i="22" s="1"/>
  <c r="AB31" i="24"/>
  <c r="M8" i="22"/>
  <c r="M12" i="22"/>
  <c r="G27" i="24"/>
  <c r="N47" i="24"/>
  <c r="O23" i="24"/>
  <c r="O20" i="24"/>
  <c r="N72" i="24"/>
  <c r="AC61" i="24"/>
  <c r="G61" i="24"/>
  <c r="Z22" i="24"/>
  <c r="K33" i="24"/>
  <c r="O30" i="24"/>
  <c r="AD19" i="24"/>
  <c r="G76" i="24"/>
  <c r="Z76" i="24"/>
  <c r="AE76" i="24" s="1"/>
  <c r="AB26" i="24"/>
  <c r="AE26" i="24" s="1"/>
  <c r="M36" i="24"/>
  <c r="Z19" i="24"/>
  <c r="O45" i="24"/>
  <c r="O44" i="24"/>
  <c r="O47" i="24"/>
  <c r="AD36" i="24"/>
  <c r="G52" i="24"/>
  <c r="AA52" i="24"/>
  <c r="V33" i="22"/>
  <c r="X33" i="22" s="1"/>
  <c r="V40" i="22"/>
  <c r="M42" i="24"/>
  <c r="M55" i="24"/>
  <c r="T55" i="24" s="1"/>
  <c r="K41" i="22"/>
  <c r="P41" i="22" s="1"/>
  <c r="AB37" i="24"/>
  <c r="L20" i="22"/>
  <c r="L36" i="22"/>
  <c r="G54" i="24"/>
  <c r="G28" i="24"/>
  <c r="M75" i="24"/>
  <c r="V21" i="22"/>
  <c r="M35" i="24"/>
  <c r="O10" i="22"/>
  <c r="K43" i="22"/>
  <c r="O48" i="24"/>
  <c r="AC58" i="24"/>
  <c r="AE58" i="24" s="1"/>
  <c r="N68" i="24"/>
  <c r="G58" i="24"/>
  <c r="AE64" i="24"/>
  <c r="AA46" i="24"/>
  <c r="AE46" i="24" s="1"/>
  <c r="G46" i="24"/>
  <c r="G38" i="24"/>
  <c r="AA38" i="24"/>
  <c r="AE38" i="24" s="1"/>
  <c r="M73" i="24"/>
  <c r="M77" i="24"/>
  <c r="V48" i="22"/>
  <c r="V41" i="22"/>
  <c r="G37" i="24"/>
  <c r="G74" i="24"/>
  <c r="V51" i="22"/>
  <c r="K20" i="22"/>
  <c r="M45" i="24"/>
  <c r="V43" i="22"/>
  <c r="M51" i="24"/>
  <c r="V57" i="22"/>
  <c r="G41" i="24"/>
  <c r="AB53" i="24"/>
  <c r="L37" i="22"/>
  <c r="V38" i="22"/>
  <c r="V50" i="22"/>
  <c r="V55" i="22"/>
  <c r="V49" i="22"/>
  <c r="I20" i="22"/>
  <c r="G63" i="24"/>
  <c r="AB62" i="24"/>
  <c r="M72" i="24"/>
  <c r="V23" i="22"/>
  <c r="X23" i="22" s="1"/>
  <c r="G32" i="24"/>
  <c r="AB68" i="24"/>
  <c r="G68" i="24"/>
  <c r="G42" i="22"/>
  <c r="B36" i="22"/>
  <c r="B20" i="22"/>
  <c r="E41" i="22"/>
  <c r="E16" i="22"/>
  <c r="AD42" i="24"/>
  <c r="AE42" i="24" s="1"/>
  <c r="N31" i="24"/>
  <c r="O25" i="24"/>
  <c r="Z36" i="24"/>
  <c r="G36" i="24"/>
  <c r="K45" i="24"/>
  <c r="G72" i="24"/>
  <c r="V28" i="22"/>
  <c r="X28" i="22" s="1"/>
  <c r="G17" i="24"/>
  <c r="G15" i="24"/>
  <c r="N25" i="24"/>
  <c r="N39" i="24"/>
  <c r="L68" i="24"/>
  <c r="L64" i="24"/>
  <c r="L37" i="24"/>
  <c r="AE44" i="24"/>
  <c r="M54" i="24"/>
  <c r="G14" i="24"/>
  <c r="G8" i="24"/>
  <c r="O61" i="24"/>
  <c r="N43" i="24"/>
  <c r="N37" i="24"/>
  <c r="N64" i="24"/>
  <c r="K61" i="24"/>
  <c r="M21" i="24"/>
  <c r="K24" i="24"/>
  <c r="N58" i="24"/>
  <c r="O64" i="24"/>
  <c r="K18" i="24"/>
  <c r="N70" i="24"/>
  <c r="N34" i="24"/>
  <c r="U34" i="24" s="1"/>
  <c r="L25" i="24"/>
  <c r="L66" i="24"/>
  <c r="M60" i="24"/>
  <c r="K21" i="24"/>
  <c r="O74" i="24"/>
  <c r="N49" i="24"/>
  <c r="N15" i="24"/>
  <c r="O18" i="24"/>
  <c r="M3" i="22"/>
  <c r="AB71" i="24"/>
  <c r="AE71" i="24" s="1"/>
  <c r="M71" i="24"/>
  <c r="T71" i="24" s="1"/>
  <c r="M58" i="24"/>
  <c r="G51" i="24"/>
  <c r="M61" i="24"/>
  <c r="AB51" i="24"/>
  <c r="V27" i="22"/>
  <c r="H15" i="22"/>
  <c r="V29" i="22"/>
  <c r="V26" i="22"/>
  <c r="V25" i="22"/>
  <c r="H41" i="22"/>
  <c r="V30" i="22"/>
  <c r="AE23" i="24"/>
  <c r="P6" i="22"/>
  <c r="O6" i="22"/>
  <c r="V59" i="22"/>
  <c r="K15" i="22"/>
  <c r="K73" i="24"/>
  <c r="Z69" i="24"/>
  <c r="K76" i="24"/>
  <c r="G69" i="24"/>
  <c r="M74" i="24"/>
  <c r="M7" i="22"/>
  <c r="K40" i="22"/>
  <c r="P40" i="22" s="1"/>
  <c r="O7" i="22"/>
  <c r="D52" i="22"/>
  <c r="D21" i="22"/>
  <c r="M16" i="24"/>
  <c r="M17" i="24"/>
  <c r="M18" i="24"/>
  <c r="G7" i="24"/>
  <c r="B38" i="22"/>
  <c r="B15" i="22"/>
  <c r="G9" i="24"/>
  <c r="M19" i="24"/>
  <c r="M20" i="24"/>
  <c r="M28" i="24"/>
  <c r="M31" i="24"/>
  <c r="M32" i="24"/>
  <c r="AB21" i="24"/>
  <c r="M24" i="24"/>
  <c r="G21" i="24"/>
  <c r="M27" i="24"/>
  <c r="M26" i="24"/>
  <c r="T38" i="24" s="1"/>
  <c r="M30" i="24"/>
  <c r="M29" i="24"/>
  <c r="M22" i="24"/>
  <c r="O70" i="24"/>
  <c r="O66" i="24"/>
  <c r="O62" i="24"/>
  <c r="AD62" i="24"/>
  <c r="O69" i="24"/>
  <c r="O67" i="24"/>
  <c r="O73" i="24"/>
  <c r="O68" i="24"/>
  <c r="V68" i="24" s="1"/>
  <c r="O63" i="24"/>
  <c r="O65" i="24"/>
  <c r="G62" i="24"/>
  <c r="O72" i="24"/>
  <c r="O71" i="24"/>
  <c r="G6" i="24"/>
  <c r="K17" i="24"/>
  <c r="K15" i="24"/>
  <c r="Z20" i="24"/>
  <c r="AE20" i="24" s="1"/>
  <c r="K25" i="24"/>
  <c r="K31" i="24"/>
  <c r="K23" i="24"/>
  <c r="K22" i="24"/>
  <c r="G20" i="24"/>
  <c r="K29" i="24"/>
  <c r="K26" i="24"/>
  <c r="N62" i="24"/>
  <c r="N59" i="24"/>
  <c r="N61" i="24"/>
  <c r="N54" i="24"/>
  <c r="N53" i="24"/>
  <c r="N52" i="24"/>
  <c r="AC52" i="24"/>
  <c r="N56" i="24"/>
  <c r="N55" i="24"/>
  <c r="N57" i="24"/>
  <c r="N63" i="24"/>
  <c r="I37" i="22"/>
  <c r="V37" i="22"/>
  <c r="V35" i="22"/>
  <c r="V34" i="22"/>
  <c r="V42" i="22"/>
  <c r="M15" i="24"/>
  <c r="G4" i="24"/>
  <c r="I15" i="22"/>
  <c r="V36" i="22"/>
  <c r="K39" i="22"/>
  <c r="P39" i="22" s="1"/>
  <c r="M40" i="24"/>
  <c r="M50" i="24"/>
  <c r="J37" i="22"/>
  <c r="P37" i="22" s="1"/>
  <c r="V45" i="22"/>
  <c r="V54" i="22"/>
  <c r="P9" i="22"/>
  <c r="M13" i="22"/>
  <c r="V31" i="22"/>
  <c r="M25" i="24"/>
  <c r="T37" i="24" s="1"/>
  <c r="G15" i="22"/>
  <c r="V14" i="22"/>
  <c r="E15" i="22"/>
  <c r="E36" i="22"/>
  <c r="V19" i="22"/>
  <c r="K27" i="24"/>
  <c r="V52" i="22"/>
  <c r="M68" i="24"/>
  <c r="M65" i="24"/>
  <c r="G57" i="24"/>
  <c r="F42" i="22"/>
  <c r="V12" i="22"/>
  <c r="AB17" i="24"/>
  <c r="V16" i="22"/>
  <c r="G23" i="24"/>
  <c r="M23" i="24"/>
  <c r="V15" i="22"/>
  <c r="AB66" i="24"/>
  <c r="AE66" i="24" s="1"/>
  <c r="D15" i="22"/>
  <c r="C15" i="22"/>
  <c r="F15" i="22"/>
  <c r="K20" i="24"/>
  <c r="K19" i="24"/>
  <c r="C20" i="22"/>
  <c r="O40" i="24"/>
  <c r="O33" i="24"/>
  <c r="O31" i="24"/>
  <c r="O32" i="24"/>
  <c r="O34" i="24"/>
  <c r="O29" i="24"/>
  <c r="O39" i="24"/>
  <c r="O37" i="24"/>
  <c r="O36" i="24"/>
  <c r="AD29" i="24"/>
  <c r="G5" i="24"/>
  <c r="K16" i="24"/>
  <c r="V18" i="22"/>
  <c r="K75" i="24"/>
  <c r="N29" i="24"/>
  <c r="N71" i="24"/>
  <c r="L62" i="24"/>
  <c r="L53" i="24"/>
  <c r="L46" i="24"/>
  <c r="L33" i="24"/>
  <c r="L30" i="24"/>
  <c r="L21" i="24"/>
  <c r="L75" i="24"/>
  <c r="L74" i="24"/>
  <c r="L77" i="24"/>
  <c r="AA67" i="24"/>
  <c r="AE67" i="24" s="1"/>
  <c r="L76" i="24"/>
  <c r="K34" i="24"/>
  <c r="K28" i="24"/>
  <c r="N35" i="24"/>
  <c r="N24" i="24"/>
  <c r="N38" i="24"/>
  <c r="N36" i="24"/>
  <c r="AC60" i="24"/>
  <c r="K72" i="24"/>
  <c r="Z33" i="24"/>
  <c r="AE33" i="24" s="1"/>
  <c r="K43" i="24"/>
  <c r="K41" i="24"/>
  <c r="K42" i="24"/>
  <c r="K39" i="24"/>
  <c r="K36" i="24"/>
  <c r="K44" i="24"/>
  <c r="K38" i="24"/>
  <c r="N76" i="24"/>
  <c r="AD74" i="24"/>
  <c r="AE74" i="24" s="1"/>
  <c r="O76" i="24"/>
  <c r="K30" i="24"/>
  <c r="N26" i="24"/>
  <c r="N40" i="24"/>
  <c r="N32" i="24"/>
  <c r="AC30" i="24"/>
  <c r="AE30" i="24" s="1"/>
  <c r="N67" i="24"/>
  <c r="O19" i="24"/>
  <c r="K40" i="24"/>
  <c r="Z41" i="24"/>
  <c r="AE41" i="24" s="1"/>
  <c r="K52" i="24"/>
  <c r="N30" i="24"/>
  <c r="N41" i="24"/>
  <c r="N60" i="24"/>
  <c r="K66" i="24"/>
  <c r="K56" i="24"/>
  <c r="K57" i="24"/>
  <c r="K53" i="24"/>
  <c r="K58" i="24"/>
  <c r="K54" i="24"/>
  <c r="Z52" i="24"/>
  <c r="K63" i="24"/>
  <c r="K77" i="24"/>
  <c r="AC69" i="24"/>
  <c r="N77" i="24"/>
  <c r="N75" i="24"/>
  <c r="K64" i="24"/>
  <c r="Z54" i="24"/>
  <c r="AE54" i="24" s="1"/>
  <c r="K65" i="24"/>
  <c r="K68" i="24"/>
  <c r="Z59" i="24"/>
  <c r="AE59" i="24" s="1"/>
  <c r="K69" i="24"/>
  <c r="K70" i="24"/>
  <c r="L73" i="24"/>
  <c r="O77" i="24"/>
  <c r="O75" i="24"/>
  <c r="L71" i="24"/>
  <c r="AA61" i="24"/>
  <c r="L72" i="24"/>
  <c r="L63" i="24"/>
  <c r="AA53" i="24"/>
  <c r="L55" i="24"/>
  <c r="AA45" i="24"/>
  <c r="AE45" i="24" s="1"/>
  <c r="L56" i="24"/>
  <c r="AA37" i="24"/>
  <c r="L48" i="24"/>
  <c r="L47" i="24"/>
  <c r="L39" i="24"/>
  <c r="AA29" i="24"/>
  <c r="L40" i="24"/>
  <c r="AA21" i="24"/>
  <c r="L32" i="24"/>
  <c r="L31" i="24"/>
  <c r="L26" i="24"/>
  <c r="L23" i="24"/>
  <c r="L24" i="24"/>
  <c r="L18" i="24"/>
  <c r="L15" i="24"/>
  <c r="L16" i="24"/>
  <c r="AD63" i="24"/>
  <c r="AE63" i="24" s="1"/>
  <c r="AC18" i="24"/>
  <c r="AE18" i="24" s="1"/>
  <c r="N27" i="24"/>
  <c r="K49" i="24"/>
  <c r="K37" i="24"/>
  <c r="L20" i="24"/>
  <c r="K60" i="24"/>
  <c r="Z61" i="24"/>
  <c r="L41" i="24"/>
  <c r="L57" i="24"/>
  <c r="L34" i="24"/>
  <c r="L50" i="24"/>
  <c r="L43" i="24"/>
  <c r="L59" i="24"/>
  <c r="AA16" i="24"/>
  <c r="AE16" i="24" s="1"/>
  <c r="L19" i="24"/>
  <c r="L67" i="24"/>
  <c r="AA57" i="24"/>
  <c r="AE57" i="24" s="1"/>
  <c r="AC68" i="24"/>
  <c r="K59" i="24"/>
  <c r="K46" i="24"/>
  <c r="K71" i="24"/>
  <c r="K74" i="24"/>
  <c r="L28" i="24"/>
  <c r="L29" i="24"/>
  <c r="L45" i="24"/>
  <c r="L61" i="24"/>
  <c r="L38" i="24"/>
  <c r="L54" i="24"/>
  <c r="L17" i="24"/>
  <c r="L69" i="24"/>
  <c r="K55" i="24"/>
  <c r="K67" i="24"/>
  <c r="Z50" i="24"/>
  <c r="AE50" i="24" s="1"/>
  <c r="L44" i="24"/>
  <c r="AA27" i="24"/>
  <c r="AE27" i="24" s="1"/>
  <c r="AA43" i="24"/>
  <c r="L70" i="24"/>
  <c r="K51" i="24"/>
  <c r="K48" i="24"/>
  <c r="L49" i="24"/>
  <c r="L52" i="24"/>
  <c r="L42" i="24"/>
  <c r="L58" i="24"/>
  <c r="L35" i="24"/>
  <c r="L51" i="24"/>
  <c r="L60" i="24"/>
  <c r="L65" i="24"/>
  <c r="Z40" i="24"/>
  <c r="L22" i="24"/>
  <c r="V47" i="24" l="1"/>
  <c r="U65" i="24"/>
  <c r="T33" i="24"/>
  <c r="T45" i="24"/>
  <c r="T36" i="24"/>
  <c r="V61" i="24"/>
  <c r="T76" i="24"/>
  <c r="T64" i="24"/>
  <c r="R47" i="24"/>
  <c r="R29" i="24"/>
  <c r="R32" i="24"/>
  <c r="S36" i="24"/>
  <c r="U31" i="24"/>
  <c r="U77" i="24"/>
  <c r="U55" i="24"/>
  <c r="U62" i="24"/>
  <c r="AE37" i="24"/>
  <c r="V70" i="24"/>
  <c r="T35" i="24"/>
  <c r="T60" i="24"/>
  <c r="S48" i="24"/>
  <c r="S39" i="24"/>
  <c r="U28" i="24"/>
  <c r="T28" i="24"/>
  <c r="S45" i="24"/>
  <c r="V33" i="24"/>
  <c r="V55" i="24"/>
  <c r="V67" i="24"/>
  <c r="V53" i="24"/>
  <c r="V56" i="24"/>
  <c r="S60" i="24"/>
  <c r="S66" i="24"/>
  <c r="V34" i="24"/>
  <c r="V73" i="24"/>
  <c r="V65" i="24"/>
  <c r="U37" i="24"/>
  <c r="AE31" i="24"/>
  <c r="U40" i="24"/>
  <c r="U41" i="24"/>
  <c r="U71" i="24"/>
  <c r="U43" i="24"/>
  <c r="U54" i="24"/>
  <c r="U69" i="24"/>
  <c r="T65" i="24"/>
  <c r="AE62" i="24"/>
  <c r="T49" i="24"/>
  <c r="T58" i="24"/>
  <c r="T44" i="24"/>
  <c r="S27" i="24"/>
  <c r="V66" i="24"/>
  <c r="V63" i="24"/>
  <c r="V28" i="24"/>
  <c r="V64" i="24"/>
  <c r="V42" i="24"/>
  <c r="S44" i="24"/>
  <c r="S52" i="24"/>
  <c r="S49" i="24"/>
  <c r="S33" i="24"/>
  <c r="S74" i="24"/>
  <c r="U27" i="24"/>
  <c r="U58" i="24"/>
  <c r="U49" i="24"/>
  <c r="U56" i="24"/>
  <c r="R44" i="24"/>
  <c r="R54" i="24"/>
  <c r="R30" i="24"/>
  <c r="AE53" i="24"/>
  <c r="R57" i="24"/>
  <c r="R46" i="24"/>
  <c r="R62" i="24"/>
  <c r="R38" i="24"/>
  <c r="R27" i="24"/>
  <c r="R48" i="24"/>
  <c r="R53" i="24"/>
  <c r="R74" i="24"/>
  <c r="R33" i="24"/>
  <c r="R41" i="24"/>
  <c r="V38" i="24"/>
  <c r="X45" i="22"/>
  <c r="Y45" i="22" s="1"/>
  <c r="Z52" i="22" s="1"/>
  <c r="AE40" i="24"/>
  <c r="W28" i="22"/>
  <c r="T75" i="24"/>
  <c r="AE43" i="24"/>
  <c r="T61" i="24"/>
  <c r="AE68" i="24"/>
  <c r="T41" i="24"/>
  <c r="T48" i="24"/>
  <c r="T67" i="24"/>
  <c r="V77" i="24"/>
  <c r="V37" i="24"/>
  <c r="V71" i="24"/>
  <c r="W56" i="22"/>
  <c r="V57" i="24"/>
  <c r="V32" i="24"/>
  <c r="V58" i="24"/>
  <c r="V60" i="24"/>
  <c r="W37" i="22"/>
  <c r="W38" i="22"/>
  <c r="U45" i="24"/>
  <c r="AE52" i="24"/>
  <c r="U76" i="24"/>
  <c r="W24" i="22"/>
  <c r="U59" i="24"/>
  <c r="X40" i="22"/>
  <c r="X52" i="22" s="1"/>
  <c r="U70" i="24"/>
  <c r="W58" i="22"/>
  <c r="H21" i="22"/>
  <c r="H53" i="22" s="1"/>
  <c r="W57" i="22"/>
  <c r="U63" i="24"/>
  <c r="P36" i="22"/>
  <c r="U66" i="24"/>
  <c r="U33" i="24"/>
  <c r="AE61" i="24"/>
  <c r="U29" i="24"/>
  <c r="P56" i="24"/>
  <c r="U68" i="24"/>
  <c r="G53" i="22"/>
  <c r="T73" i="24"/>
  <c r="T47" i="24"/>
  <c r="T32" i="24"/>
  <c r="T54" i="24"/>
  <c r="T69" i="24"/>
  <c r="P47" i="24"/>
  <c r="P49" i="24"/>
  <c r="S29" i="24"/>
  <c r="S76" i="24"/>
  <c r="P52" i="24"/>
  <c r="S35" i="24"/>
  <c r="S73" i="24"/>
  <c r="AE60" i="24"/>
  <c r="J53" i="22"/>
  <c r="W40" i="22"/>
  <c r="J52" i="22"/>
  <c r="W51" i="22"/>
  <c r="W42" i="22"/>
  <c r="W60" i="22"/>
  <c r="S38" i="24"/>
  <c r="S58" i="24"/>
  <c r="S69" i="24"/>
  <c r="W53" i="22"/>
  <c r="P65" i="24"/>
  <c r="W48" i="22"/>
  <c r="P48" i="24"/>
  <c r="W50" i="22"/>
  <c r="P50" i="24"/>
  <c r="P24" i="24"/>
  <c r="P38" i="24"/>
  <c r="R59" i="24"/>
  <c r="R36" i="24"/>
  <c r="P16" i="24"/>
  <c r="P36" i="24"/>
  <c r="R35" i="24"/>
  <c r="AE51" i="24"/>
  <c r="AE22" i="24"/>
  <c r="R37" i="24"/>
  <c r="R67" i="24"/>
  <c r="R52" i="24"/>
  <c r="R31" i="24"/>
  <c r="S43" i="24"/>
  <c r="S63" i="24"/>
  <c r="R70" i="24"/>
  <c r="U36" i="24"/>
  <c r="R45" i="24"/>
  <c r="T34" i="24"/>
  <c r="P76" i="24"/>
  <c r="P43" i="24"/>
  <c r="W55" i="22"/>
  <c r="V59" i="24"/>
  <c r="V54" i="24"/>
  <c r="T66" i="24"/>
  <c r="R61" i="24"/>
  <c r="P39" i="24"/>
  <c r="S34" i="24"/>
  <c r="R56" i="24"/>
  <c r="U57" i="24"/>
  <c r="B52" i="22"/>
  <c r="B21" i="22"/>
  <c r="T72" i="24"/>
  <c r="K21" i="22"/>
  <c r="K52" i="22"/>
  <c r="P35" i="24"/>
  <c r="X32" i="22"/>
  <c r="W32" i="22"/>
  <c r="X44" i="22"/>
  <c r="X56" i="22" s="1"/>
  <c r="R39" i="24"/>
  <c r="W39" i="22"/>
  <c r="R68" i="24"/>
  <c r="V76" i="24"/>
  <c r="V50" i="24"/>
  <c r="T68" i="24"/>
  <c r="V69" i="24"/>
  <c r="R73" i="24"/>
  <c r="P46" i="24"/>
  <c r="W33" i="22"/>
  <c r="U46" i="24"/>
  <c r="F52" i="22"/>
  <c r="F21" i="22"/>
  <c r="V27" i="24"/>
  <c r="E53" i="22"/>
  <c r="E22" i="22"/>
  <c r="S65" i="24"/>
  <c r="S67" i="24"/>
  <c r="S68" i="24"/>
  <c r="R65" i="24"/>
  <c r="R63" i="24"/>
  <c r="R43" i="24"/>
  <c r="R28" i="24"/>
  <c r="S30" i="24"/>
  <c r="P34" i="24"/>
  <c r="W23" i="22"/>
  <c r="V72" i="24"/>
  <c r="T70" i="24"/>
  <c r="AE36" i="24"/>
  <c r="L52" i="22"/>
  <c r="L21" i="22"/>
  <c r="T59" i="24"/>
  <c r="AE19" i="24"/>
  <c r="T46" i="24"/>
  <c r="T53" i="24"/>
  <c r="V35" i="24"/>
  <c r="P42" i="24"/>
  <c r="W44" i="22"/>
  <c r="P45" i="24"/>
  <c r="P44" i="24"/>
  <c r="AE28" i="24"/>
  <c r="R51" i="24"/>
  <c r="AE21" i="24"/>
  <c r="R34" i="24"/>
  <c r="P70" i="24"/>
  <c r="P21" i="24"/>
  <c r="P59" i="24"/>
  <c r="S37" i="24"/>
  <c r="I21" i="22"/>
  <c r="I52" i="22"/>
  <c r="T56" i="24"/>
  <c r="U51" i="24"/>
  <c r="P40" i="24"/>
  <c r="P41" i="24"/>
  <c r="T74" i="24"/>
  <c r="R72" i="24"/>
  <c r="AE17" i="24"/>
  <c r="P37" i="24"/>
  <c r="U52" i="24"/>
  <c r="T51" i="24"/>
  <c r="V30" i="24"/>
  <c r="T57" i="24"/>
  <c r="T63" i="24"/>
  <c r="X31" i="22"/>
  <c r="X43" i="22"/>
  <c r="X55" i="22" s="1"/>
  <c r="W31" i="22"/>
  <c r="V62" i="24"/>
  <c r="V74" i="24"/>
  <c r="V39" i="24"/>
  <c r="V51" i="24"/>
  <c r="T50" i="24"/>
  <c r="T62" i="24"/>
  <c r="W59" i="22"/>
  <c r="S42" i="24"/>
  <c r="R71" i="24"/>
  <c r="R60" i="24"/>
  <c r="S40" i="24"/>
  <c r="S55" i="24"/>
  <c r="R42" i="24"/>
  <c r="S75" i="24"/>
  <c r="V41" i="24"/>
  <c r="V29" i="24"/>
  <c r="P33" i="24"/>
  <c r="T40" i="24"/>
  <c r="T52" i="24"/>
  <c r="X47" i="22"/>
  <c r="X59" i="22" s="1"/>
  <c r="X35" i="22"/>
  <c r="W35" i="22"/>
  <c r="U53" i="24"/>
  <c r="P51" i="24"/>
  <c r="S64" i="24"/>
  <c r="P64" i="24"/>
  <c r="U72" i="24"/>
  <c r="U60" i="24"/>
  <c r="U50" i="24"/>
  <c r="U38" i="24"/>
  <c r="C52" i="22"/>
  <c r="C21" i="22"/>
  <c r="P63" i="24"/>
  <c r="P68" i="24"/>
  <c r="P67" i="24"/>
  <c r="P66" i="24"/>
  <c r="P22" i="24"/>
  <c r="X46" i="22"/>
  <c r="X58" i="22" s="1"/>
  <c r="X34" i="22"/>
  <c r="W34" i="22"/>
  <c r="W46" i="22"/>
  <c r="P25" i="24"/>
  <c r="P23" i="24"/>
  <c r="P31" i="24"/>
  <c r="P30" i="24"/>
  <c r="P27" i="24"/>
  <c r="P26" i="24"/>
  <c r="P29" i="24"/>
  <c r="P28" i="24"/>
  <c r="S54" i="24"/>
  <c r="S59" i="24"/>
  <c r="AE29" i="24"/>
  <c r="V75" i="24"/>
  <c r="R77" i="24"/>
  <c r="R66" i="24"/>
  <c r="R40" i="24"/>
  <c r="U35" i="24"/>
  <c r="U47" i="24"/>
  <c r="R75" i="24"/>
  <c r="G54" i="22"/>
  <c r="G23" i="22"/>
  <c r="T27" i="24"/>
  <c r="T39" i="24"/>
  <c r="P55" i="24"/>
  <c r="X27" i="22"/>
  <c r="X39" i="22"/>
  <c r="X51" i="22" s="1"/>
  <c r="W27" i="22"/>
  <c r="P53" i="24"/>
  <c r="U73" i="24"/>
  <c r="U61" i="24"/>
  <c r="P73" i="24"/>
  <c r="P71" i="24"/>
  <c r="P72" i="24"/>
  <c r="R55" i="24"/>
  <c r="S61" i="24"/>
  <c r="S50" i="24"/>
  <c r="R49" i="24"/>
  <c r="S47" i="24"/>
  <c r="S72" i="24"/>
  <c r="R64" i="24"/>
  <c r="U67" i="24"/>
  <c r="V43" i="24"/>
  <c r="V31" i="24"/>
  <c r="U48" i="24"/>
  <c r="X48" i="22"/>
  <c r="X60" i="22" s="1"/>
  <c r="X36" i="22"/>
  <c r="W36" i="22"/>
  <c r="P15" i="24"/>
  <c r="D53" i="22"/>
  <c r="D22" i="22"/>
  <c r="W30" i="22"/>
  <c r="X42" i="22"/>
  <c r="X54" i="22" s="1"/>
  <c r="X30" i="22"/>
  <c r="W43" i="22"/>
  <c r="W49" i="22"/>
  <c r="W52" i="22"/>
  <c r="P20" i="24"/>
  <c r="P19" i="24"/>
  <c r="U42" i="24"/>
  <c r="U30" i="24"/>
  <c r="V44" i="24"/>
  <c r="U39" i="24"/>
  <c r="P74" i="24"/>
  <c r="P77" i="24"/>
  <c r="P75" i="24"/>
  <c r="P61" i="24"/>
  <c r="P60" i="24"/>
  <c r="P58" i="24"/>
  <c r="P62" i="24"/>
  <c r="R50" i="24"/>
  <c r="S51" i="24"/>
  <c r="S70" i="24"/>
  <c r="S57" i="24"/>
  <c r="S31" i="24"/>
  <c r="S71" i="24"/>
  <c r="R58" i="24"/>
  <c r="U32" i="24"/>
  <c r="U44" i="24"/>
  <c r="S53" i="24"/>
  <c r="V48" i="24"/>
  <c r="V36" i="24"/>
  <c r="V40" i="24"/>
  <c r="V52" i="24"/>
  <c r="U64" i="24"/>
  <c r="V49" i="24"/>
  <c r="W45" i="22"/>
  <c r="T77" i="24"/>
  <c r="P69" i="24"/>
  <c r="P18" i="24"/>
  <c r="R76" i="24"/>
  <c r="X37" i="22"/>
  <c r="X49" i="22" s="1"/>
  <c r="X25" i="22"/>
  <c r="W25" i="22"/>
  <c r="W47" i="22"/>
  <c r="S46" i="24"/>
  <c r="W54" i="22"/>
  <c r="S28" i="24"/>
  <c r="S41" i="24"/>
  <c r="S32" i="24"/>
  <c r="S56" i="24"/>
  <c r="R69" i="24"/>
  <c r="U75" i="24"/>
  <c r="S77" i="24"/>
  <c r="S62" i="24"/>
  <c r="V46" i="24"/>
  <c r="V45" i="24"/>
  <c r="P54" i="24"/>
  <c r="T29" i="24"/>
  <c r="T31" i="24"/>
  <c r="T43" i="24"/>
  <c r="AE69" i="24"/>
  <c r="W26" i="22"/>
  <c r="X26" i="22"/>
  <c r="X38" i="22"/>
  <c r="X50" i="22" s="1"/>
  <c r="P32" i="24"/>
  <c r="P17" i="24"/>
  <c r="T30" i="24"/>
  <c r="T42" i="24"/>
  <c r="W29" i="22"/>
  <c r="X41" i="22"/>
  <c r="X53" i="22" s="1"/>
  <c r="W41" i="22"/>
  <c r="X29" i="22"/>
  <c r="U74" i="24"/>
  <c r="P57" i="24"/>
  <c r="J23" i="22"/>
  <c r="J54" i="22"/>
  <c r="W49" i="24" l="1"/>
  <c r="W47" i="24"/>
  <c r="W38" i="24"/>
  <c r="X57" i="22"/>
  <c r="W48" i="24"/>
  <c r="W52" i="24"/>
  <c r="H22" i="22"/>
  <c r="H54" i="22" s="1"/>
  <c r="X56" i="24"/>
  <c r="X59" i="24"/>
  <c r="X50" i="24"/>
  <c r="W56" i="24"/>
  <c r="Z54" i="22"/>
  <c r="X48" i="24"/>
  <c r="W50" i="24"/>
  <c r="W36" i="24"/>
  <c r="X49" i="24"/>
  <c r="Z45" i="22"/>
  <c r="X65" i="24"/>
  <c r="W37" i="24"/>
  <c r="X70" i="24"/>
  <c r="W35" i="24"/>
  <c r="W34" i="24"/>
  <c r="W65" i="24"/>
  <c r="W46" i="24"/>
  <c r="E23" i="22"/>
  <c r="E54" i="22"/>
  <c r="B53" i="22"/>
  <c r="B22" i="22"/>
  <c r="K53" i="22"/>
  <c r="K22" i="22"/>
  <c r="X52" i="24"/>
  <c r="W59" i="24"/>
  <c r="X76" i="24"/>
  <c r="F53" i="22"/>
  <c r="F22" i="22"/>
  <c r="I53" i="22"/>
  <c r="I22" i="22"/>
  <c r="L22" i="22"/>
  <c r="L53" i="22"/>
  <c r="X72" i="24"/>
  <c r="W72" i="24"/>
  <c r="W30" i="24"/>
  <c r="W42" i="24"/>
  <c r="W61" i="24"/>
  <c r="X61" i="24"/>
  <c r="W31" i="24"/>
  <c r="W43" i="24"/>
  <c r="X66" i="24"/>
  <c r="W66" i="24"/>
  <c r="W76" i="24"/>
  <c r="W77" i="24"/>
  <c r="W78" i="24" s="1"/>
  <c r="X77" i="24"/>
  <c r="G24" i="22"/>
  <c r="G55" i="22"/>
  <c r="X57" i="24"/>
  <c r="W57" i="24"/>
  <c r="W60" i="24"/>
  <c r="X60" i="24"/>
  <c r="X55" i="24"/>
  <c r="W55" i="24"/>
  <c r="W69" i="24"/>
  <c r="X69" i="24"/>
  <c r="W75" i="24"/>
  <c r="X75" i="24"/>
  <c r="D23" i="22"/>
  <c r="D54" i="22"/>
  <c r="W53" i="24"/>
  <c r="X53" i="24"/>
  <c r="W67" i="24"/>
  <c r="X67" i="24"/>
  <c r="W54" i="24"/>
  <c r="X54" i="24"/>
  <c r="W40" i="24"/>
  <c r="W28" i="24"/>
  <c r="W32" i="24"/>
  <c r="W44" i="24"/>
  <c r="Z48" i="22"/>
  <c r="Z55" i="22"/>
  <c r="Z56" i="22"/>
  <c r="Z47" i="22"/>
  <c r="Z46" i="22"/>
  <c r="Z49" i="22"/>
  <c r="Z51" i="22"/>
  <c r="Z57" i="22"/>
  <c r="Z53" i="22"/>
  <c r="Z50" i="22"/>
  <c r="Z58" i="22"/>
  <c r="W29" i="24"/>
  <c r="W41" i="24"/>
  <c r="C22" i="22"/>
  <c r="C53" i="22"/>
  <c r="X51" i="24"/>
  <c r="W51" i="24"/>
  <c r="W70" i="24"/>
  <c r="W64" i="24"/>
  <c r="X64" i="24"/>
  <c r="X73" i="24"/>
  <c r="W73" i="24"/>
  <c r="W63" i="24"/>
  <c r="X63" i="24"/>
  <c r="W33" i="24"/>
  <c r="W45" i="24"/>
  <c r="X62" i="24"/>
  <c r="W62" i="24"/>
  <c r="W71" i="24"/>
  <c r="X71" i="24"/>
  <c r="W68" i="24"/>
  <c r="X68" i="24"/>
  <c r="X74" i="24"/>
  <c r="W74" i="24"/>
  <c r="J55" i="22"/>
  <c r="J24" i="22"/>
  <c r="X58" i="24"/>
  <c r="W58" i="24"/>
  <c r="W27" i="24"/>
  <c r="W39" i="24"/>
  <c r="Z59" i="22"/>
  <c r="H23" i="22" l="1"/>
  <c r="H24" i="22" s="1"/>
  <c r="F23" i="22"/>
  <c r="F54" i="22"/>
  <c r="L54" i="22"/>
  <c r="L23" i="22"/>
  <c r="K23" i="22"/>
  <c r="K54" i="22"/>
  <c r="I23" i="22"/>
  <c r="I54" i="22"/>
  <c r="B23" i="22"/>
  <c r="B54" i="22"/>
  <c r="E24" i="22"/>
  <c r="E55" i="22"/>
  <c r="J56" i="22"/>
  <c r="J25" i="22"/>
  <c r="G25" i="22"/>
  <c r="G56" i="22"/>
  <c r="C23" i="22"/>
  <c r="C54" i="22"/>
  <c r="D55" i="22"/>
  <c r="D24" i="22"/>
  <c r="H55" i="22" l="1"/>
  <c r="L24" i="22"/>
  <c r="L55" i="22"/>
  <c r="E56" i="22"/>
  <c r="E25" i="22"/>
  <c r="I55" i="22"/>
  <c r="I24" i="22"/>
  <c r="K24" i="22"/>
  <c r="K55" i="22"/>
  <c r="F55" i="22"/>
  <c r="F24" i="22"/>
  <c r="H25" i="22"/>
  <c r="H56" i="22"/>
  <c r="B24" i="22"/>
  <c r="B55" i="22"/>
  <c r="G26" i="22"/>
  <c r="G57" i="22"/>
  <c r="J26" i="22"/>
  <c r="J57" i="22"/>
  <c r="D25" i="22"/>
  <c r="D56" i="22"/>
  <c r="C24" i="22"/>
  <c r="C55" i="22"/>
  <c r="B56" i="22" l="1"/>
  <c r="B25" i="22"/>
  <c r="I56" i="22"/>
  <c r="I25" i="22"/>
  <c r="E57" i="22"/>
  <c r="E26" i="22"/>
  <c r="F25" i="22"/>
  <c r="F56" i="22"/>
  <c r="H57" i="22"/>
  <c r="H26" i="22"/>
  <c r="L25" i="22"/>
  <c r="L56" i="22"/>
  <c r="K25" i="22"/>
  <c r="K56" i="22"/>
  <c r="J58" i="22"/>
  <c r="J27" i="22"/>
  <c r="G58" i="22"/>
  <c r="G27" i="22"/>
  <c r="C56" i="22"/>
  <c r="C25" i="22"/>
  <c r="D57" i="22"/>
  <c r="D26" i="22"/>
  <c r="B26" i="22" l="1"/>
  <c r="B57" i="22"/>
  <c r="F26" i="22"/>
  <c r="F57" i="22"/>
  <c r="E58" i="22"/>
  <c r="E27" i="22"/>
  <c r="L57" i="22"/>
  <c r="L26" i="22"/>
  <c r="I57" i="22"/>
  <c r="I26" i="22"/>
  <c r="K26" i="22"/>
  <c r="K57" i="22"/>
  <c r="H27" i="22"/>
  <c r="H58" i="22"/>
  <c r="G28" i="22"/>
  <c r="G59" i="22"/>
  <c r="D58" i="22"/>
  <c r="D27" i="22"/>
  <c r="C57" i="22"/>
  <c r="C26" i="22"/>
  <c r="J59" i="22"/>
  <c r="J28" i="22"/>
  <c r="B58" i="22" l="1"/>
  <c r="B27" i="22"/>
  <c r="L58" i="22"/>
  <c r="L27" i="22"/>
  <c r="H59" i="22"/>
  <c r="H28" i="22"/>
  <c r="K27" i="22"/>
  <c r="K58" i="22"/>
  <c r="F27" i="22"/>
  <c r="F58" i="22"/>
  <c r="E59" i="22"/>
  <c r="E28" i="22"/>
  <c r="I58" i="22"/>
  <c r="I27" i="22"/>
  <c r="G29" i="22"/>
  <c r="G60" i="22"/>
  <c r="C58" i="22"/>
  <c r="C27" i="22"/>
  <c r="D59" i="22"/>
  <c r="D28" i="22"/>
  <c r="J29" i="22"/>
  <c r="J60" i="22"/>
  <c r="K28" i="22" l="1"/>
  <c r="K59" i="22"/>
  <c r="E29" i="22"/>
  <c r="E60" i="22"/>
  <c r="L59" i="22"/>
  <c r="L28" i="22"/>
  <c r="I59" i="22"/>
  <c r="I28" i="22"/>
  <c r="H60" i="22"/>
  <c r="H29" i="22"/>
  <c r="B28" i="22"/>
  <c r="B59" i="22"/>
  <c r="F59" i="22"/>
  <c r="F28" i="22"/>
  <c r="C28" i="22"/>
  <c r="C59" i="22"/>
  <c r="G61" i="22"/>
  <c r="G30" i="22"/>
  <c r="D60" i="22"/>
  <c r="D29" i="22"/>
  <c r="J30" i="22"/>
  <c r="J61" i="22"/>
  <c r="F60" i="22" l="1"/>
  <c r="F29" i="22"/>
  <c r="L29" i="22"/>
  <c r="L60" i="22"/>
  <c r="I60" i="22"/>
  <c r="I29" i="22"/>
  <c r="B29" i="22"/>
  <c r="B60" i="22"/>
  <c r="E30" i="22"/>
  <c r="E61" i="22"/>
  <c r="H30" i="22"/>
  <c r="H61" i="22"/>
  <c r="K29" i="22"/>
  <c r="K60" i="22"/>
  <c r="J62" i="22"/>
  <c r="J31" i="22"/>
  <c r="J63" i="22" s="1"/>
  <c r="G62" i="22"/>
  <c r="G31" i="22"/>
  <c r="G63" i="22" s="1"/>
  <c r="C29" i="22"/>
  <c r="C60" i="22"/>
  <c r="D30" i="22"/>
  <c r="D61" i="22"/>
  <c r="K30" i="22" l="1"/>
  <c r="K61" i="22"/>
  <c r="I30" i="22"/>
  <c r="I61" i="22"/>
  <c r="O61" i="22" s="1"/>
  <c r="H62" i="22"/>
  <c r="H31" i="22"/>
  <c r="H63" i="22" s="1"/>
  <c r="L30" i="22"/>
  <c r="L62" i="22" s="1"/>
  <c r="L61" i="22"/>
  <c r="M29" i="22"/>
  <c r="F30" i="22"/>
  <c r="F61" i="22"/>
  <c r="B30" i="22"/>
  <c r="B61" i="22"/>
  <c r="E31" i="22"/>
  <c r="E63" i="22" s="1"/>
  <c r="E62" i="22"/>
  <c r="C30" i="22"/>
  <c r="C61" i="22"/>
  <c r="D31" i="22"/>
  <c r="D63" i="22" s="1"/>
  <c r="D62" i="22"/>
  <c r="B62" i="22" l="1"/>
  <c r="B31" i="22"/>
  <c r="B63" i="22" s="1"/>
  <c r="I62" i="22"/>
  <c r="O62" i="22" s="1"/>
  <c r="I31" i="22"/>
  <c r="I63" i="22" s="1"/>
  <c r="O63" i="22" s="1"/>
  <c r="F31" i="22"/>
  <c r="F63" i="22" s="1"/>
  <c r="F62" i="22"/>
  <c r="K31" i="22"/>
  <c r="K63" i="22" s="1"/>
  <c r="K62" i="22"/>
  <c r="C31" i="22"/>
  <c r="C63" i="22" s="1"/>
  <c r="C62" i="22"/>
</calcChain>
</file>

<file path=xl/sharedStrings.xml><?xml version="1.0" encoding="utf-8"?>
<sst xmlns="http://schemas.openxmlformats.org/spreadsheetml/2006/main" count="883" uniqueCount="107">
  <si>
    <t>May</t>
  </si>
  <si>
    <t>Total</t>
  </si>
  <si>
    <t>January</t>
  </si>
  <si>
    <t>February</t>
  </si>
  <si>
    <t>March</t>
  </si>
  <si>
    <t>April</t>
  </si>
  <si>
    <t>June</t>
  </si>
  <si>
    <t>July</t>
  </si>
  <si>
    <t>August</t>
  </si>
  <si>
    <t>September</t>
  </si>
  <si>
    <t>October</t>
  </si>
  <si>
    <t>November</t>
  </si>
  <si>
    <t>December</t>
  </si>
  <si>
    <t>Argentina</t>
  </si>
  <si>
    <t>United States</t>
  </si>
  <si>
    <t>New Zealand</t>
  </si>
  <si>
    <t xml:space="preserve"> </t>
  </si>
  <si>
    <t>Australia</t>
  </si>
  <si>
    <t>07/08</t>
  </si>
  <si>
    <t>08/09</t>
  </si>
  <si>
    <t>09/10</t>
  </si>
  <si>
    <t>10/11</t>
  </si>
  <si>
    <t>11/12</t>
  </si>
  <si>
    <t>12/13</t>
  </si>
  <si>
    <t>13/14</t>
  </si>
  <si>
    <t>14/15</t>
  </si>
  <si>
    <t>15/16</t>
  </si>
  <si>
    <t>Average</t>
  </si>
  <si>
    <t>16/17</t>
  </si>
  <si>
    <t>17/18</t>
  </si>
  <si>
    <t>Change from previous year (million litres per day)</t>
  </si>
  <si>
    <t>Average deliveries (million litres per day)</t>
  </si>
  <si>
    <t>Feb</t>
  </si>
  <si>
    <t>Jan</t>
  </si>
  <si>
    <t>Mar</t>
  </si>
  <si>
    <t>Apr</t>
  </si>
  <si>
    <t>Jun</t>
  </si>
  <si>
    <t>Jul</t>
  </si>
  <si>
    <t>Aug</t>
  </si>
  <si>
    <t>Sep</t>
  </si>
  <si>
    <t>Oct</t>
  </si>
  <si>
    <t>Nov</t>
  </si>
  <si>
    <t>Dec</t>
  </si>
  <si>
    <t>5yr average</t>
  </si>
  <si>
    <t xml:space="preserve">3yr average </t>
  </si>
  <si>
    <t>global milk deliveries (m litres)</t>
  </si>
  <si>
    <t>cumulative milk deliveries (m litres)</t>
  </si>
  <si>
    <t>12 month rolling</t>
  </si>
  <si>
    <t>18/19</t>
  </si>
  <si>
    <t>EU28</t>
  </si>
  <si>
    <t>Global</t>
  </si>
  <si>
    <t>million litres per day</t>
  </si>
  <si>
    <t>average milk deliveries  per day (m litres)</t>
  </si>
  <si>
    <t>average milk deliveries per day (cumulative)</t>
  </si>
  <si>
    <t>12 months rolling</t>
  </si>
  <si>
    <t>year on year change in 12 month rollling total</t>
  </si>
  <si>
    <t>change in global milk supplies</t>
  </si>
  <si>
    <t>19/20</t>
  </si>
  <si>
    <t>ahdb.org.uk</t>
  </si>
  <si>
    <t>Website</t>
  </si>
  <si>
    <t>Email</t>
  </si>
  <si>
    <t>024 7669 2051</t>
  </si>
  <si>
    <t>Telephone</t>
  </si>
  <si>
    <t>Contact us</t>
  </si>
  <si>
    <t>While the Agriculture and Horticulture Development Board seeks to ensure that the information contained within this document is accurate at the time of printing, no warranty is given in respect thereof and, to the maximum extent permitted by law the Agriculture and Horticulture development Board accepts no liability for loss, damage or injury howsoever caused (including that caused by negligence) or suffered directly or indirectly in relation to information and opinions contained in or omitted from this document.</t>
  </si>
  <si>
    <t>Disclaimer</t>
  </si>
  <si>
    <t>Average daily production</t>
  </si>
  <si>
    <t>Monthly production</t>
  </si>
  <si>
    <t>Cumulative production</t>
  </si>
  <si>
    <t>Milk deliveries - Argentina</t>
  </si>
  <si>
    <t>Annual change</t>
  </si>
  <si>
    <t>Change on 5 yr average</t>
  </si>
  <si>
    <t>Change on 3 yr average</t>
  </si>
  <si>
    <t>Milk deliveries - Australia</t>
  </si>
  <si>
    <t>Milk Deliveries - New Zealand</t>
  </si>
  <si>
    <t>Milk deliveries - United States</t>
  </si>
  <si>
    <r>
      <rPr>
        <b/>
        <sz val="12"/>
        <color theme="1"/>
        <rFont val="Arial"/>
        <family val="2"/>
      </rPr>
      <t>Source:</t>
    </r>
    <r>
      <rPr>
        <sz val="12"/>
        <color theme="1"/>
        <rFont val="Arial"/>
        <family val="2"/>
      </rPr>
      <t xml:space="preserve"> Ministerio de Agroindustria</t>
    </r>
  </si>
  <si>
    <r>
      <t>Units:</t>
    </r>
    <r>
      <rPr>
        <sz val="12"/>
        <color theme="1"/>
        <rFont val="Arial"/>
        <family val="2"/>
      </rPr>
      <t xml:space="preserve"> Million litres</t>
    </r>
  </si>
  <si>
    <r>
      <rPr>
        <b/>
        <sz val="12"/>
        <color theme="1"/>
        <rFont val="Arial"/>
        <family val="2"/>
      </rPr>
      <t>Source:</t>
    </r>
    <r>
      <rPr>
        <sz val="12"/>
        <color theme="1"/>
        <rFont val="Arial"/>
        <family val="2"/>
      </rPr>
      <t xml:space="preserve"> Dairy Australia</t>
    </r>
  </si>
  <si>
    <r>
      <rPr>
        <b/>
        <sz val="12"/>
        <color theme="1"/>
        <rFont val="Arial"/>
        <family val="2"/>
      </rPr>
      <t>Source:</t>
    </r>
    <r>
      <rPr>
        <sz val="12"/>
        <color theme="1"/>
        <rFont val="Arial"/>
        <family val="2"/>
      </rPr>
      <t xml:space="preserve"> Eurostat</t>
    </r>
  </si>
  <si>
    <r>
      <rPr>
        <b/>
        <sz val="12"/>
        <color theme="1"/>
        <rFont val="Arial"/>
        <family val="2"/>
      </rPr>
      <t>Source:</t>
    </r>
    <r>
      <rPr>
        <sz val="12"/>
        <color theme="1"/>
        <rFont val="Arial"/>
        <family val="2"/>
      </rPr>
      <t xml:space="preserve"> DCANZ</t>
    </r>
  </si>
  <si>
    <r>
      <t xml:space="preserve">Source: </t>
    </r>
    <r>
      <rPr>
        <sz val="12"/>
        <color theme="1"/>
        <rFont val="Arial"/>
        <family val="2"/>
      </rPr>
      <t xml:space="preserve">USDA </t>
    </r>
  </si>
  <si>
    <t>Notes</t>
  </si>
  <si>
    <t>Head office address</t>
  </si>
  <si>
    <t>mi@ahdb.org.uk</t>
  </si>
  <si>
    <r>
      <t>Source:</t>
    </r>
    <r>
      <rPr>
        <sz val="12"/>
        <color theme="1"/>
        <rFont val="Arial"/>
        <family val="2"/>
        <scheme val="major"/>
      </rPr>
      <t xml:space="preserve"> Ministerio de Agroindustria, Dairy Australia, Eurostat, DCANZ, USDA</t>
    </r>
  </si>
  <si>
    <t>Total selected regions</t>
  </si>
  <si>
    <t>Global milk deliveries</t>
  </si>
  <si>
    <t>UK</t>
  </si>
  <si>
    <t>Milk deliveries - UK</t>
  </si>
  <si>
    <r>
      <rPr>
        <b/>
        <sz val="11"/>
        <color theme="1"/>
        <rFont val="Arial"/>
        <family val="2"/>
        <scheme val="minor"/>
      </rPr>
      <t>Source:</t>
    </r>
    <r>
      <rPr>
        <sz val="11"/>
        <color theme="1"/>
        <rFont val="Arial"/>
        <family val="2"/>
        <scheme val="minor"/>
      </rPr>
      <t xml:space="preserve"> Defra, AHDB</t>
    </r>
  </si>
  <si>
    <t>EU (ex UK)</t>
  </si>
  <si>
    <t>20/21</t>
  </si>
  <si>
    <t>Milk deliveries - EU-27</t>
  </si>
  <si>
    <r>
      <t>Units:</t>
    </r>
    <r>
      <rPr>
        <sz val="12"/>
        <color theme="1"/>
        <rFont val="Arial"/>
        <family val="2"/>
        <scheme val="major"/>
      </rPr>
      <t xml:space="preserve"> Million litres per day</t>
    </r>
    <r>
      <rPr>
        <b/>
        <sz val="12"/>
        <color theme="1"/>
        <rFont val="Arial"/>
        <family val="2"/>
        <scheme val="major"/>
      </rPr>
      <t xml:space="preserve"> </t>
    </r>
    <r>
      <rPr>
        <sz val="12"/>
        <color theme="1"/>
        <rFont val="Arial"/>
        <family val="2"/>
        <scheme val="major"/>
      </rPr>
      <t>(adjusted for leap years)</t>
    </r>
  </si>
  <si>
    <t>(adjusted for leap years)</t>
  </si>
  <si>
    <t>(not adjusted for leap years)</t>
  </si>
  <si>
    <t>21/22</t>
  </si>
  <si>
    <t>22/23</t>
  </si>
  <si>
    <r>
      <t>Last Updated:</t>
    </r>
    <r>
      <rPr>
        <sz val="12"/>
        <color theme="1"/>
        <rFont val="Arial"/>
        <family val="2"/>
        <scheme val="major"/>
      </rPr>
      <t xml:space="preserve"> </t>
    </r>
  </si>
  <si>
    <t>Agriculture and Horticulture Development Board 
Middlemarch Business Park
Coventry
CV3 4PE</t>
  </si>
  <si>
    <t>23/24</t>
  </si>
  <si>
    <t>24/25</t>
  </si>
  <si>
    <t>25/26</t>
  </si>
  <si>
    <t xml:space="preserve"> ©Agriculture and Horticulture Development Board 2026. All rights reserved.</t>
  </si>
  <si>
    <t>26/27</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</si>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</sst>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3" formatCode="_-* #,##0.00_-;\-* #,##0.00_-;_-* &quot;-&quot;??_-;_-@_-"/>
    <numFmt numFmtId="164" formatCode="#,##0.0"/>
    <numFmt numFmtId="165" formatCode="0.0%"/>
    <numFmt numFmtId="166" formatCode="_-* #,##0_-;\-* #,##0_-;_-* &quot;-&quot;??_-;_-@_-"/>
    <numFmt numFmtId="167" formatCode="_-* #,##0.0_-;\-* #,##0.0_-;_-* &quot;-&quot;??_-;_-@_-"/>
    <numFmt numFmtId="168" formatCode="0.0"/>
    <numFmt numFmtId="169" formatCode="_ * #,##0.00_ ;_ * \-#,##0.00_ ;_ * &quot;-&quot;??_ ;_ @_ "/>
    <numFmt numFmtId="170" formatCode="0.000%"/>
  </numFmts>
  <fonts count="79">
    <font>
      <sz val="11"/>
      <color theme="1"/>
      <name val="Arial"/>
      <family val="2"/>
      <scheme val="minor"/>
    </font>
    <font>
      <sz val="11"/>
      <color theme="1"/>
      <name val="Arial"/>
      <family val="2"/>
      <scheme val="minor"/>
    </font>
    <font>
      <sz val="12"/>
      <color theme="0" tint="-0.499984740745262"/>
      <name val="Arial"/>
      <family val="2"/>
      <scheme val="minor"/>
    </font>
    <font>
      <sz val="10"/>
      <color theme="1"/>
      <name val="Arial"/>
      <family val="2"/>
    </font>
    <font>
      <sz val="11"/>
      <color theme="1"/>
      <name val="Arial"/>
      <family val="2"/>
    </font>
    <font>
      <sz val="10"/>
      <name val="Verdana"/>
      <family val="2"/>
    </font>
    <font>
      <sz val="10"/>
      <name val="Verdana"/>
      <family val="2"/>
    </font>
    <font>
      <sz val="10"/>
      <name val="Verdana"/>
      <family val="2"/>
    </font>
    <font>
      <sz val="10"/>
      <name val="Verdana"/>
      <family val="2"/>
    </font>
    <font>
      <sz val="10"/>
      <name val="Arial"/>
      <family val="2"/>
    </font>
    <font>
      <b/>
      <sz val="11"/>
      <color theme="1"/>
      <name val="Arial"/>
      <family val="2"/>
      <scheme val="minor"/>
    </font>
    <font>
      <b/>
      <sz val="11"/>
      <color theme="1"/>
      <name val="Arial"/>
      <family val="2"/>
    </font>
    <font>
      <sz val="12"/>
      <color theme="1"/>
      <name val="Arial"/>
      <family val="2"/>
    </font>
    <font>
      <sz val="10"/>
      <color theme="1"/>
      <name val="Arial"/>
      <family val="2"/>
      <scheme val="minor"/>
    </font>
    <font>
      <sz val="11"/>
      <color rgb="FFFF0000"/>
      <name val="Arial"/>
      <family val="2"/>
      <scheme val="minor"/>
    </font>
    <font>
      <b/>
      <i/>
      <sz val="10"/>
      <color theme="1"/>
      <name val="Arial"/>
      <family val="2"/>
    </font>
    <font>
      <u/>
      <sz val="9"/>
      <color indexed="12"/>
      <name val="Arial"/>
      <family val="2"/>
    </font>
    <font>
      <sz val="12"/>
      <color theme="0" tint="-0.499984740745262"/>
      <name val="Arial"/>
      <family val="2"/>
    </font>
    <font>
      <b/>
      <sz val="12"/>
      <color theme="0" tint="-0.499984740745262"/>
      <name val="Arial"/>
      <family val="2"/>
    </font>
    <font>
      <u/>
      <sz val="10"/>
      <color theme="10"/>
      <name val="Arial"/>
      <family val="2"/>
      <scheme val="minor"/>
    </font>
    <font>
      <sz val="10"/>
      <color rgb="FF95C11F"/>
      <name val="Arial"/>
      <family val="2"/>
      <scheme val="major"/>
    </font>
    <font>
      <b/>
      <sz val="12"/>
      <color theme="1"/>
      <name val="Arial"/>
      <family val="2"/>
      <scheme val="minor"/>
    </font>
    <font>
      <b/>
      <sz val="10"/>
      <color theme="0"/>
      <name val="Arial"/>
      <family val="2"/>
      <scheme val="minor"/>
    </font>
    <font>
      <sz val="11"/>
      <color theme="0"/>
      <name val="Arial"/>
      <family val="2"/>
      <scheme val="minor"/>
    </font>
    <font>
      <b/>
      <sz val="12"/>
      <color theme="1"/>
      <name val="Arial"/>
      <family val="2"/>
    </font>
    <font>
      <i/>
      <sz val="12"/>
      <color theme="1"/>
      <name val="Arial"/>
      <family val="2"/>
    </font>
    <font>
      <b/>
      <sz val="12"/>
      <color theme="0"/>
      <name val="Arial"/>
      <family val="2"/>
    </font>
    <font>
      <sz val="12"/>
      <color rgb="FF575756"/>
      <name val="Arial"/>
      <family val="2"/>
    </font>
    <font>
      <b/>
      <sz val="12"/>
      <color theme="0"/>
      <name val="Arial"/>
      <family val="2"/>
      <scheme val="minor"/>
    </font>
    <font>
      <i/>
      <sz val="12"/>
      <color rgb="FFFF0000"/>
      <name val="Arial"/>
      <family val="2"/>
    </font>
    <font>
      <b/>
      <sz val="16"/>
      <color theme="4"/>
      <name val="Arial (Body)_x0000_"/>
    </font>
    <font>
      <b/>
      <sz val="16"/>
      <color theme="4"/>
      <name val="Arial"/>
      <family val="2"/>
      <scheme val="major"/>
    </font>
    <font>
      <sz val="12"/>
      <color rgb="FFC00000"/>
      <name val="Arial"/>
      <family val="2"/>
    </font>
    <font>
      <sz val="12"/>
      <color indexed="23"/>
      <name val="Arial"/>
      <family val="2"/>
    </font>
    <font>
      <sz val="12"/>
      <name val="Arial"/>
      <family val="2"/>
    </font>
    <font>
      <sz val="12"/>
      <color theme="9" tint="-0.249977111117893"/>
      <name val="Arial"/>
      <family val="2"/>
    </font>
    <font>
      <b/>
      <sz val="12"/>
      <color indexed="23"/>
      <name val="Arial"/>
      <family val="2"/>
    </font>
    <font>
      <sz val="10"/>
      <color rgb="FF000000"/>
      <name val="Arial"/>
      <family val="2"/>
    </font>
    <font>
      <b/>
      <sz val="12"/>
      <color rgb="FF95C11F"/>
      <name val="Arial"/>
      <family val="2"/>
    </font>
    <font>
      <u/>
      <sz val="12"/>
      <color theme="10"/>
      <name val="Arial"/>
      <family val="2"/>
    </font>
    <font>
      <b/>
      <sz val="12"/>
      <color rgb="FF575756"/>
      <name val="Arial"/>
      <family val="2"/>
    </font>
    <font>
      <u/>
      <sz val="12"/>
      <color theme="4"/>
      <name val="Arial"/>
      <family val="2"/>
    </font>
    <font>
      <sz val="12"/>
      <color theme="1"/>
      <name val="Arial"/>
      <family val="2"/>
      <scheme val="major"/>
    </font>
    <font>
      <b/>
      <sz val="12"/>
      <color theme="1"/>
      <name val="Arial"/>
      <family val="2"/>
      <scheme val="major"/>
    </font>
    <font>
      <b/>
      <sz val="11"/>
      <color theme="1"/>
      <name val="Arial"/>
      <family val="2"/>
      <scheme val="major"/>
    </font>
    <font>
      <sz val="11"/>
      <color theme="1"/>
      <name val="Arial"/>
      <family val="2"/>
      <scheme val="major"/>
    </font>
    <font>
      <b/>
      <sz val="12"/>
      <color theme="0"/>
      <name val="Arial"/>
      <family val="2"/>
      <scheme val="major"/>
    </font>
    <font>
      <sz val="12"/>
      <color theme="1"/>
      <name val="Arial"/>
      <family val="2"/>
      <scheme val="minor"/>
    </font>
    <font>
      <sz val="11"/>
      <color rgb="FFFF0000"/>
      <name val="Arial"/>
      <family val="2"/>
      <scheme val="major"/>
    </font>
    <font>
      <sz val="12"/>
      <color theme="6"/>
      <name val="Arial"/>
      <family val="2"/>
    </font>
    <font>
      <sz val="8"/>
      <name val="Arial"/>
      <family val="2"/>
      <scheme val="minor"/>
    </font>
    <font>
      <sz val="10"/>
      <color theme="0"/>
      <name val="Arial"/>
      <family val="2"/>
      <scheme val="minor"/>
    </font>
    <font>
      <b/>
      <sz val="14"/>
      <color theme="4"/>
      <name val="Arial"/>
      <family val="2"/>
      <scheme val="major"/>
    </font>
    <font>
      <sz val="10"/>
      <color rgb="FFE42313"/>
      <name val="Arial"/>
      <family val="2"/>
      <scheme val="minor"/>
    </font>
    <font>
      <sz val="10"/>
      <color rgb="FF009F5E"/>
      <name val="Arial"/>
      <family val="2"/>
      <scheme val="minor"/>
    </font>
    <font>
      <sz val="10"/>
      <color rgb="FFFFCC00"/>
      <name val="Arial"/>
      <family val="2"/>
      <scheme val="minor"/>
    </font>
    <font>
      <sz val="10"/>
      <color rgb="FF000000"/>
      <name val="MS Sans Serif"/>
    </font>
    <font>
      <b/>
      <sz val="14"/>
      <color rgb="FF000000"/>
      <name val="Arial"/>
      <family val="2"/>
    </font>
    <font>
      <u/>
      <sz val="10"/>
      <color rgb="FF0000FF"/>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MS Sans Serif"/>
      <family val="2"/>
    </font>
    <font>
      <sz val="10"/>
      <name val="MS Sans Serif"/>
    </font>
    <font>
      <sz val="12"/>
      <color rgb="FFFF0000"/>
      <name val="Arial"/>
      <family val="2"/>
    </font>
  </fonts>
  <fills count="41">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0090D3"/>
        <bgColor indexed="64"/>
      </patternFill>
    </fill>
    <fill>
      <patternFill patternType="solid">
        <fgColor rgb="FFDFEFFB"/>
        <bgColor indexed="64"/>
      </patternFill>
    </fill>
    <fill>
      <patternFill patternType="solid">
        <fgColor rgb="FFBBDDF5"/>
        <bgColor indexed="64"/>
      </patternFill>
    </fill>
    <fill>
      <patternFill patternType="solid">
        <fgColor rgb="FF999999"/>
      </patternFill>
    </fill>
    <fill>
      <patternFill patternType="solid">
        <fgColor theme="4"/>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rgb="FF61BAE8"/>
        <bgColor indexed="64"/>
      </patternFill>
    </fill>
    <fill>
      <patternFill patternType="solid">
        <fgColor theme="4"/>
      </patternFill>
    </fill>
    <fill>
      <patternFill patternType="solid">
        <fgColor rgb="FFDFEFFB"/>
      </patternFill>
    </fill>
    <fill>
      <patternFill patternType="solid">
        <fgColor rgb="FFBBDDF5"/>
      </patternFill>
    </fill>
    <fill>
      <patternFill patternType="solid">
        <fgColor rgb="FF61BAE8"/>
      </patternFill>
    </fill>
    <fill>
      <patternFill patternType="solid">
        <fgColor rgb="FF95C11F"/>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9">
    <border>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medium">
        <color rgb="FF0082CA"/>
      </top>
      <bottom/>
      <diagonal/>
    </border>
    <border>
      <left/>
      <right/>
      <top/>
      <bottom style="medium">
        <color rgb="FF0082CA"/>
      </bottom>
      <diagonal/>
    </border>
    <border>
      <left/>
      <right/>
      <top style="thin">
        <color theme="4"/>
      </top>
      <bottom/>
      <diagonal/>
    </border>
    <border>
      <left/>
      <right style="thin">
        <color theme="0"/>
      </right>
      <top style="thin">
        <color theme="0"/>
      </top>
      <bottom style="thin">
        <color theme="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174">
    <xf numFmtId="0" fontId="0"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0" fontId="3" fillId="0" borderId="0"/>
    <xf numFmtId="0" fontId="9" fillId="0" borderId="0"/>
    <xf numFmtId="0" fontId="9" fillId="0" borderId="0"/>
    <xf numFmtId="3" fontId="9" fillId="0" borderId="0" applyFill="0" applyBorder="0" applyAlignment="0" applyProtection="0"/>
    <xf numFmtId="0" fontId="16" fillId="0" borderId="0" applyNumberFormat="0" applyFill="0" applyBorder="0" applyAlignment="0" applyProtection="0">
      <alignment vertical="top"/>
      <protection locked="0"/>
    </xf>
    <xf numFmtId="9" fontId="9" fillId="0" borderId="0" applyFont="0" applyFill="0" applyBorder="0" applyAlignment="0" applyProtection="0"/>
    <xf numFmtId="0" fontId="9" fillId="0" borderId="0"/>
    <xf numFmtId="169" fontId="9" fillId="0" borderId="0" applyFont="0" applyFill="0" applyBorder="0" applyAlignment="0" applyProtection="0"/>
    <xf numFmtId="4" fontId="13" fillId="0" borderId="0">
      <alignment horizontal="left" vertical="top"/>
    </xf>
    <xf numFmtId="39" fontId="19" fillId="0" borderId="0" applyFill="0" applyBorder="0" applyAlignment="0" applyProtection="0"/>
    <xf numFmtId="0" fontId="20" fillId="0" borderId="0" applyNumberFormat="0" applyFill="0" applyProtection="0">
      <alignment horizontal="left"/>
    </xf>
    <xf numFmtId="0" fontId="22" fillId="8" borderId="4" applyProtection="0">
      <alignment horizontal="center" vertical="center"/>
    </xf>
    <xf numFmtId="0" fontId="1" fillId="10" borderId="0" applyNumberFormat="0" applyBorder="0" applyAlignment="0" applyProtection="0"/>
    <xf numFmtId="0" fontId="1" fillId="11" borderId="0" applyNumberFormat="0" applyBorder="0" applyAlignment="0" applyProtection="0"/>
    <xf numFmtId="0" fontId="23" fillId="12" borderId="0" applyNumberFormat="0" applyBorder="0" applyAlignment="0" applyProtection="0"/>
    <xf numFmtId="4" fontId="13" fillId="0" borderId="0">
      <alignment horizontal="left" vertical="top"/>
    </xf>
    <xf numFmtId="0" fontId="37" fillId="0" borderId="0"/>
    <xf numFmtId="39" fontId="19" fillId="0" borderId="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 fontId="13" fillId="0" borderId="0">
      <alignment horizontal="left" vertical="top"/>
    </xf>
    <xf numFmtId="0" fontId="22" fillId="14" borderId="4" applyProtection="0">
      <alignment horizontal="center" vertical="center"/>
    </xf>
    <xf numFmtId="0" fontId="54" fillId="0" borderId="0" applyNumberFormat="0" applyBorder="0" applyProtection="0">
      <alignment vertical="center"/>
    </xf>
    <xf numFmtId="0" fontId="53" fillId="0" borderId="0" applyNumberFormat="0" applyBorder="0" applyProtection="0">
      <alignment vertical="center"/>
    </xf>
    <xf numFmtId="0" fontId="55" fillId="0" borderId="0" applyNumberFormat="0" applyBorder="0" applyProtection="0">
      <alignment vertical="center"/>
    </xf>
    <xf numFmtId="4" fontId="13" fillId="15" borderId="4" applyProtection="0">
      <alignment horizontal="center" vertical="center"/>
    </xf>
    <xf numFmtId="4" fontId="13" fillId="16" borderId="4" applyProtection="0">
      <alignment horizontal="center" vertical="center"/>
    </xf>
    <xf numFmtId="0" fontId="22" fillId="17" borderId="4" applyProtection="0">
      <alignment horizontal="center" vertical="center"/>
    </xf>
    <xf numFmtId="0" fontId="52" fillId="0" borderId="0" applyNumberFormat="0" applyFill="0">
      <alignment horizontal="left"/>
    </xf>
    <xf numFmtId="0" fontId="20" fillId="0" borderId="0" applyNumberFormat="0" applyFill="0" applyProtection="0">
      <alignment horizontal="left"/>
    </xf>
    <xf numFmtId="0" fontId="13" fillId="0" borderId="0" applyNumberFormat="0" applyFill="0" applyProtection="0">
      <alignment horizontal="left"/>
    </xf>
    <xf numFmtId="0" fontId="51" fillId="18" borderId="0" applyNumberFormat="0" applyProtection="0">
      <alignment horizontal="left" vertical="center"/>
    </xf>
    <xf numFmtId="43" fontId="9" fillId="0" borderId="0" applyFont="0" applyFill="0" applyBorder="0" applyAlignment="0" applyProtection="0"/>
    <xf numFmtId="0" fontId="9" fillId="0" borderId="0"/>
    <xf numFmtId="43" fontId="9" fillId="0" borderId="0" applyFont="0" applyFill="0" applyBorder="0" applyAlignment="0" applyProtection="0"/>
    <xf numFmtId="0" fontId="37" fillId="0" borderId="0" applyNumberFormat="0" applyBorder="0" applyProtection="0"/>
    <xf numFmtId="0" fontId="56" fillId="0" borderId="0"/>
    <xf numFmtId="0" fontId="57" fillId="0" borderId="0" applyNumberFormat="0" applyBorder="0" applyProtection="0"/>
    <xf numFmtId="9" fontId="56" fillId="0" borderId="0" applyFont="0" applyFill="0" applyBorder="0" applyAlignment="0" applyProtection="0"/>
    <xf numFmtId="0" fontId="56" fillId="0" borderId="0"/>
    <xf numFmtId="0" fontId="58" fillId="0" borderId="0" applyNumberFormat="0" applyFill="0" applyBorder="0" applyAlignment="0" applyProtection="0"/>
    <xf numFmtId="0" fontId="58" fillId="0" borderId="0" applyNumberFormat="0" applyFill="0" applyBorder="0" applyAlignment="0" applyProtection="0"/>
    <xf numFmtId="0" fontId="37" fillId="0" borderId="0" applyNumberFormat="0" applyBorder="0" applyProtection="0"/>
    <xf numFmtId="0" fontId="37" fillId="0" borderId="0" applyNumberFormat="0" applyBorder="0" applyProtection="0"/>
    <xf numFmtId="0" fontId="37" fillId="0" borderId="0" applyNumberFormat="0" applyBorder="0" applyProtection="0"/>
    <xf numFmtId="0" fontId="37" fillId="0" borderId="0" applyNumberFormat="0" applyBorder="0" applyProtection="0"/>
    <xf numFmtId="0" fontId="57" fillId="0" borderId="0" applyNumberFormat="0" applyBorder="0" applyProtection="0"/>
    <xf numFmtId="0" fontId="9" fillId="0" borderId="0"/>
    <xf numFmtId="0" fontId="59" fillId="19" borderId="0" applyNumberFormat="0" applyBorder="0" applyAlignment="0" applyProtection="0"/>
    <xf numFmtId="0" fontId="59" fillId="20" borderId="0" applyNumberFormat="0" applyBorder="0" applyAlignment="0" applyProtection="0"/>
    <xf numFmtId="0" fontId="59" fillId="21" borderId="0" applyNumberFormat="0" applyBorder="0" applyAlignment="0" applyProtection="0"/>
    <xf numFmtId="0" fontId="59" fillId="22" borderId="0" applyNumberFormat="0" applyBorder="0" applyAlignment="0" applyProtection="0"/>
    <xf numFmtId="0" fontId="59" fillId="23" borderId="0" applyNumberFormat="0" applyBorder="0" applyAlignment="0" applyProtection="0"/>
    <xf numFmtId="0" fontId="59" fillId="24" borderId="0" applyNumberFormat="0" applyBorder="0" applyAlignment="0" applyProtection="0"/>
    <xf numFmtId="0" fontId="59" fillId="25" borderId="0" applyNumberFormat="0" applyBorder="0" applyAlignment="0" applyProtection="0"/>
    <xf numFmtId="0" fontId="59" fillId="26" borderId="0" applyNumberFormat="0" applyBorder="0" applyAlignment="0" applyProtection="0"/>
    <xf numFmtId="0" fontId="59" fillId="27" borderId="0" applyNumberFormat="0" applyBorder="0" applyAlignment="0" applyProtection="0"/>
    <xf numFmtId="0" fontId="59" fillId="22" borderId="0" applyNumberFormat="0" applyBorder="0" applyAlignment="0" applyProtection="0"/>
    <xf numFmtId="0" fontId="59" fillId="25" borderId="0" applyNumberFormat="0" applyBorder="0" applyAlignment="0" applyProtection="0"/>
    <xf numFmtId="0" fontId="59" fillId="28" borderId="0" applyNumberFormat="0" applyBorder="0" applyAlignment="0" applyProtection="0"/>
    <xf numFmtId="0" fontId="60" fillId="29" borderId="0" applyNumberFormat="0" applyBorder="0" applyAlignment="0" applyProtection="0"/>
    <xf numFmtId="0" fontId="60" fillId="26" borderId="0" applyNumberFormat="0" applyBorder="0" applyAlignment="0" applyProtection="0"/>
    <xf numFmtId="0" fontId="60" fillId="27" borderId="0" applyNumberFormat="0" applyBorder="0" applyAlignment="0" applyProtection="0"/>
    <xf numFmtId="0" fontId="60" fillId="30" borderId="0" applyNumberFormat="0" applyBorder="0" applyAlignment="0" applyProtection="0"/>
    <xf numFmtId="0" fontId="60" fillId="31" borderId="0" applyNumberFormat="0" applyBorder="0" applyAlignment="0" applyProtection="0"/>
    <xf numFmtId="0" fontId="60" fillId="32" borderId="0" applyNumberFormat="0" applyBorder="0" applyAlignment="0" applyProtection="0"/>
    <xf numFmtId="0" fontId="60" fillId="33" borderId="0" applyNumberFormat="0" applyBorder="0" applyAlignment="0" applyProtection="0"/>
    <xf numFmtId="0" fontId="60" fillId="34" borderId="0" applyNumberFormat="0" applyBorder="0" applyAlignment="0" applyProtection="0"/>
    <xf numFmtId="0" fontId="60" fillId="35" borderId="0" applyNumberFormat="0" applyBorder="0" applyAlignment="0" applyProtection="0"/>
    <xf numFmtId="0" fontId="60" fillId="30" borderId="0" applyNumberFormat="0" applyBorder="0" applyAlignment="0" applyProtection="0"/>
    <xf numFmtId="0" fontId="60" fillId="31" borderId="0" applyNumberFormat="0" applyBorder="0" applyAlignment="0" applyProtection="0"/>
    <xf numFmtId="0" fontId="60" fillId="36" borderId="0" applyNumberFormat="0" applyBorder="0" applyAlignment="0" applyProtection="0"/>
    <xf numFmtId="0" fontId="61" fillId="20" borderId="0" applyNumberFormat="0" applyBorder="0" applyAlignment="0" applyProtection="0"/>
    <xf numFmtId="0" fontId="62" fillId="37" borderId="10" applyNumberFormat="0" applyAlignment="0" applyProtection="0"/>
    <xf numFmtId="0" fontId="63" fillId="38" borderId="11" applyNumberFormat="0" applyAlignment="0" applyProtection="0"/>
    <xf numFmtId="0" fontId="64" fillId="0" borderId="0" applyNumberFormat="0" applyFill="0" applyBorder="0" applyAlignment="0" applyProtection="0"/>
    <xf numFmtId="0" fontId="65" fillId="21" borderId="0" applyNumberFormat="0" applyBorder="0" applyAlignment="0" applyProtection="0"/>
    <xf numFmtId="0" fontId="66" fillId="0" borderId="12" applyNumberFormat="0" applyFill="0" applyAlignment="0" applyProtection="0"/>
    <xf numFmtId="0" fontId="67" fillId="0" borderId="13" applyNumberFormat="0" applyFill="0" applyAlignment="0" applyProtection="0"/>
    <xf numFmtId="0" fontId="68" fillId="0" borderId="14" applyNumberFormat="0" applyFill="0" applyAlignment="0" applyProtection="0"/>
    <xf numFmtId="0" fontId="68" fillId="0" borderId="0" applyNumberFormat="0" applyFill="0" applyBorder="0" applyAlignment="0" applyProtection="0"/>
    <xf numFmtId="0" fontId="69" fillId="24" borderId="10" applyNumberFormat="0" applyAlignment="0" applyProtection="0"/>
    <xf numFmtId="0" fontId="70" fillId="0" borderId="15" applyNumberFormat="0" applyFill="0" applyAlignment="0" applyProtection="0"/>
    <xf numFmtId="0" fontId="71" fillId="39" borderId="0" applyNumberFormat="0" applyBorder="0" applyAlignment="0" applyProtection="0"/>
    <xf numFmtId="0" fontId="9" fillId="40" borderId="16" applyNumberFormat="0" applyFont="0" applyAlignment="0" applyProtection="0"/>
    <xf numFmtId="0" fontId="72" fillId="37" borderId="17" applyNumberFormat="0" applyAlignment="0" applyProtection="0"/>
    <xf numFmtId="0" fontId="73" fillId="0" borderId="0" applyNumberFormat="0" applyFill="0" applyBorder="0" applyAlignment="0" applyProtection="0"/>
    <xf numFmtId="0" fontId="74" fillId="0" borderId="18" applyNumberFormat="0" applyFill="0" applyAlignment="0" applyProtection="0"/>
    <xf numFmtId="0" fontId="75" fillId="0" borderId="0" applyNumberForma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7" fillId="0" borderId="0"/>
    <xf numFmtId="43" fontId="76" fillId="0" borderId="0" applyFont="0" applyFill="0" applyBorder="0" applyAlignment="0" applyProtection="0"/>
    <xf numFmtId="9" fontId="76" fillId="0" borderId="0" applyFont="0" applyFill="0" applyBorder="0" applyAlignment="0" applyProtection="0"/>
    <xf numFmtId="0" fontId="9" fillId="0" borderId="0"/>
    <xf numFmtId="43" fontId="9" fillId="0" borderId="0" applyFont="0" applyFill="0" applyBorder="0" applyAlignment="0" applyProtection="0"/>
    <xf numFmtId="43" fontId="76" fillId="0" borderId="0" applyFont="0" applyFill="0" applyBorder="0" applyAlignment="0" applyProtection="0"/>
    <xf numFmtId="43" fontId="9" fillId="0" borderId="0" applyFont="0" applyFill="0" applyBorder="0" applyAlignment="0" applyProtection="0"/>
    <xf numFmtId="43" fontId="76" fillId="0" borderId="0" applyFont="0" applyFill="0" applyBorder="0" applyAlignment="0" applyProtection="0"/>
    <xf numFmtId="43" fontId="9" fillId="0" borderId="0" applyFont="0" applyFill="0" applyBorder="0" applyAlignment="0" applyProtection="0"/>
    <xf numFmtId="43" fontId="7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0" fontId="3"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7" fillId="0" borderId="0" applyNumberFormat="0" applyBorder="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76" fillId="0" borderId="0" applyFont="0" applyFill="0" applyBorder="0" applyAlignment="0" applyProtection="0"/>
    <xf numFmtId="0" fontId="9" fillId="0" borderId="0"/>
    <xf numFmtId="43" fontId="9" fillId="0" borderId="0" applyFont="0" applyFill="0" applyBorder="0" applyAlignment="0" applyProtection="0"/>
    <xf numFmtId="43" fontId="76" fillId="0" borderId="0" applyFont="0" applyFill="0" applyBorder="0" applyAlignment="0" applyProtection="0"/>
    <xf numFmtId="43" fontId="9" fillId="0" borderId="0" applyFont="0" applyFill="0" applyBorder="0" applyAlignment="0" applyProtection="0"/>
    <xf numFmtId="43" fontId="76" fillId="0" borderId="0" applyFont="0" applyFill="0" applyBorder="0" applyAlignment="0" applyProtection="0"/>
    <xf numFmtId="43" fontId="9" fillId="0" borderId="0" applyFont="0" applyFill="0" applyBorder="0" applyAlignment="0" applyProtection="0"/>
    <xf numFmtId="43" fontId="7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cellStyleXfs>
  <cellXfs count="187">
    <xf numFmtId="0" fontId="0" fillId="0" borderId="0" xfId="0"/>
    <xf numFmtId="0" fontId="0" fillId="2" borderId="0" xfId="0" applyFill="1"/>
    <xf numFmtId="0" fontId="4" fillId="2" borderId="0" xfId="0" applyFont="1" applyFill="1"/>
    <xf numFmtId="165" fontId="0" fillId="0" borderId="0" xfId="3" applyNumberFormat="1" applyFont="1"/>
    <xf numFmtId="164" fontId="4" fillId="2" borderId="0" xfId="0" applyNumberFormat="1" applyFont="1" applyFill="1"/>
    <xf numFmtId="3" fontId="12" fillId="2" borderId="0" xfId="0" applyNumberFormat="1" applyFont="1" applyFill="1" applyAlignment="1">
      <alignment horizontal="center"/>
    </xf>
    <xf numFmtId="0" fontId="11" fillId="2" borderId="0" xfId="0" applyFont="1" applyFill="1" applyAlignment="1">
      <alignment horizontal="left" vertical="center"/>
    </xf>
    <xf numFmtId="167" fontId="4" fillId="2" borderId="0" xfId="2" applyNumberFormat="1" applyFont="1" applyFill="1"/>
    <xf numFmtId="0" fontId="3" fillId="2" borderId="3" xfId="0" applyFont="1" applyFill="1" applyBorder="1"/>
    <xf numFmtId="0" fontId="3" fillId="2" borderId="1" xfId="0" quotePrefix="1" applyFont="1" applyFill="1" applyBorder="1" applyAlignment="1">
      <alignment horizontal="center" vertical="center"/>
    </xf>
    <xf numFmtId="0" fontId="3" fillId="2" borderId="2" xfId="0" applyFont="1" applyFill="1" applyBorder="1"/>
    <xf numFmtId="0" fontId="13" fillId="0" borderId="0" xfId="0" applyFont="1"/>
    <xf numFmtId="3" fontId="3" fillId="0" borderId="0" xfId="0" applyNumberFormat="1" applyFont="1"/>
    <xf numFmtId="3" fontId="0" fillId="0" borderId="0" xfId="0" applyNumberFormat="1"/>
    <xf numFmtId="3" fontId="10" fillId="0" borderId="0" xfId="0" applyNumberFormat="1" applyFont="1"/>
    <xf numFmtId="17" fontId="0" fillId="0" borderId="0" xfId="0" applyNumberFormat="1"/>
    <xf numFmtId="3" fontId="14" fillId="0" borderId="0" xfId="0" applyNumberFormat="1" applyFont="1"/>
    <xf numFmtId="3" fontId="14" fillId="3" borderId="0" xfId="0" applyNumberFormat="1" applyFont="1" applyFill="1"/>
    <xf numFmtId="0" fontId="3" fillId="2" borderId="0" xfId="0" quotePrefix="1" applyFont="1" applyFill="1" applyAlignment="1">
      <alignment horizontal="center" vertical="center"/>
    </xf>
    <xf numFmtId="3" fontId="0" fillId="0" borderId="0" xfId="0" quotePrefix="1" applyNumberFormat="1"/>
    <xf numFmtId="168" fontId="0" fillId="0" borderId="0" xfId="0" applyNumberFormat="1"/>
    <xf numFmtId="3" fontId="15" fillId="0" borderId="0" xfId="0" applyNumberFormat="1" applyFont="1"/>
    <xf numFmtId="0" fontId="0" fillId="4" borderId="0" xfId="0" applyFill="1"/>
    <xf numFmtId="165" fontId="3" fillId="0" borderId="0" xfId="3" applyNumberFormat="1" applyFont="1"/>
    <xf numFmtId="2" fontId="3" fillId="0" borderId="0" xfId="3" applyNumberFormat="1" applyFont="1"/>
    <xf numFmtId="168" fontId="3" fillId="0" borderId="0" xfId="3" applyNumberFormat="1" applyFont="1"/>
    <xf numFmtId="165" fontId="13" fillId="0" borderId="0" xfId="3" applyNumberFormat="1" applyFont="1"/>
    <xf numFmtId="165" fontId="10" fillId="0" borderId="0" xfId="3" applyNumberFormat="1" applyFont="1"/>
    <xf numFmtId="165" fontId="13" fillId="2" borderId="0" xfId="3" applyNumberFormat="1" applyFont="1" applyFill="1"/>
    <xf numFmtId="168" fontId="3" fillId="2" borderId="0" xfId="3" applyNumberFormat="1" applyFont="1" applyFill="1"/>
    <xf numFmtId="0" fontId="13" fillId="2" borderId="0" xfId="0" applyFont="1" applyFill="1"/>
    <xf numFmtId="3" fontId="3" fillId="2" borderId="0" xfId="0" applyNumberFormat="1" applyFont="1" applyFill="1"/>
    <xf numFmtId="165" fontId="0" fillId="2" borderId="0" xfId="3" applyNumberFormat="1" applyFont="1" applyFill="1"/>
    <xf numFmtId="4" fontId="0" fillId="0" borderId="0" xfId="0" applyNumberFormat="1"/>
    <xf numFmtId="2" fontId="3" fillId="2" borderId="0" xfId="3" applyNumberFormat="1" applyFont="1" applyFill="1"/>
    <xf numFmtId="164" fontId="3" fillId="2" borderId="0" xfId="0" applyNumberFormat="1" applyFont="1" applyFill="1"/>
    <xf numFmtId="3" fontId="17" fillId="2" borderId="0" xfId="0" applyNumberFormat="1" applyFont="1" applyFill="1" applyAlignment="1">
      <alignment horizontal="center"/>
    </xf>
    <xf numFmtId="3" fontId="18" fillId="2" borderId="0" xfId="0" applyNumberFormat="1" applyFont="1" applyFill="1" applyAlignment="1">
      <alignment horizontal="left"/>
    </xf>
    <xf numFmtId="0" fontId="21" fillId="2" borderId="0" xfId="0" applyFont="1" applyFill="1" applyAlignment="1">
      <alignment horizontal="left" vertical="top"/>
    </xf>
    <xf numFmtId="2" fontId="0" fillId="2" borderId="0" xfId="3" applyNumberFormat="1" applyFont="1" applyFill="1"/>
    <xf numFmtId="0" fontId="12" fillId="2" borderId="0" xfId="0" applyFont="1" applyFill="1" applyAlignment="1">
      <alignment horizontal="left" vertical="center"/>
    </xf>
    <xf numFmtId="0" fontId="24" fillId="2" borderId="0" xfId="0" applyFont="1" applyFill="1" applyAlignment="1">
      <alignment horizontal="left" vertical="center"/>
    </xf>
    <xf numFmtId="165" fontId="12" fillId="2" borderId="0" xfId="3" applyNumberFormat="1" applyFont="1" applyFill="1" applyAlignment="1">
      <alignment horizontal="center"/>
    </xf>
    <xf numFmtId="3" fontId="25" fillId="2" borderId="0" xfId="0" applyNumberFormat="1" applyFont="1" applyFill="1" applyAlignment="1">
      <alignment horizontal="left"/>
    </xf>
    <xf numFmtId="0" fontId="12" fillId="2" borderId="0" xfId="0" applyFont="1" applyFill="1"/>
    <xf numFmtId="164" fontId="12" fillId="2" borderId="0" xfId="0" applyNumberFormat="1" applyFont="1" applyFill="1"/>
    <xf numFmtId="17" fontId="26" fillId="5" borderId="4" xfId="0" applyNumberFormat="1" applyFont="1" applyFill="1" applyBorder="1" applyAlignment="1">
      <alignment horizontal="center" vertical="center"/>
    </xf>
    <xf numFmtId="0" fontId="24" fillId="2" borderId="0" xfId="0" applyFont="1" applyFill="1" applyAlignment="1">
      <alignment horizontal="center" wrapText="1"/>
    </xf>
    <xf numFmtId="17" fontId="26" fillId="5" borderId="4" xfId="0" applyNumberFormat="1" applyFont="1" applyFill="1" applyBorder="1" applyAlignment="1">
      <alignment horizontal="center" vertical="center" wrapText="1"/>
    </xf>
    <xf numFmtId="0" fontId="27" fillId="6" borderId="4" xfId="0" applyFont="1" applyFill="1" applyBorder="1"/>
    <xf numFmtId="168" fontId="27" fillId="6" borderId="4" xfId="0" applyNumberFormat="1" applyFont="1" applyFill="1" applyBorder="1" applyAlignment="1">
      <alignment horizontal="center"/>
    </xf>
    <xf numFmtId="1" fontId="27" fillId="7" borderId="4" xfId="0" applyNumberFormat="1" applyFont="1" applyFill="1" applyBorder="1"/>
    <xf numFmtId="168" fontId="27" fillId="7" borderId="4" xfId="0" applyNumberFormat="1" applyFont="1" applyFill="1" applyBorder="1" applyAlignment="1">
      <alignment horizontal="center"/>
    </xf>
    <xf numFmtId="168" fontId="28" fillId="8" borderId="5" xfId="27" applyNumberFormat="1" applyFont="1" applyBorder="1" applyAlignment="1">
      <alignment horizontal="left" vertical="center"/>
    </xf>
    <xf numFmtId="168" fontId="28" fillId="8" borderId="5" xfId="27" applyNumberFormat="1" applyFont="1" applyBorder="1">
      <alignment horizontal="center" vertical="center"/>
    </xf>
    <xf numFmtId="167" fontId="12" fillId="2" borderId="0" xfId="2" applyNumberFormat="1" applyFont="1" applyFill="1" applyAlignment="1">
      <alignment horizontal="center"/>
    </xf>
    <xf numFmtId="166" fontId="12" fillId="2" borderId="0" xfId="2" applyNumberFormat="1" applyFont="1" applyFill="1" applyAlignment="1">
      <alignment horizontal="center"/>
    </xf>
    <xf numFmtId="164" fontId="12" fillId="2" borderId="0" xfId="0" applyNumberFormat="1" applyFont="1" applyFill="1" applyAlignment="1">
      <alignment horizontal="center"/>
    </xf>
    <xf numFmtId="3" fontId="27" fillId="6" borderId="4" xfId="0" applyNumberFormat="1" applyFont="1" applyFill="1" applyBorder="1" applyAlignment="1">
      <alignment horizontal="center"/>
    </xf>
    <xf numFmtId="3" fontId="27" fillId="7" borderId="4" xfId="0" applyNumberFormat="1" applyFont="1" applyFill="1" applyBorder="1" applyAlignment="1">
      <alignment horizontal="center"/>
    </xf>
    <xf numFmtId="3" fontId="28" fillId="8" borderId="5" xfId="27" applyNumberFormat="1" applyFont="1" applyBorder="1">
      <alignment horizontal="center" vertical="center"/>
    </xf>
    <xf numFmtId="43" fontId="12" fillId="2" borderId="0" xfId="2" applyFont="1" applyFill="1" applyAlignment="1">
      <alignment horizontal="center"/>
    </xf>
    <xf numFmtId="167" fontId="12" fillId="2" borderId="0" xfId="2" applyNumberFormat="1" applyFont="1" applyFill="1"/>
    <xf numFmtId="3" fontId="12" fillId="2" borderId="0" xfId="0" applyNumberFormat="1" applyFont="1" applyFill="1"/>
    <xf numFmtId="3" fontId="24" fillId="2" borderId="0" xfId="0" applyNumberFormat="1" applyFont="1" applyFill="1" applyAlignment="1">
      <alignment horizontal="left"/>
    </xf>
    <xf numFmtId="3" fontId="24" fillId="2" borderId="0" xfId="0" applyNumberFormat="1" applyFont="1" applyFill="1" applyAlignment="1">
      <alignment horizontal="center"/>
    </xf>
    <xf numFmtId="10" fontId="24" fillId="2" borderId="0" xfId="3" applyNumberFormat="1" applyFont="1" applyFill="1" applyAlignment="1">
      <alignment horizontal="center"/>
    </xf>
    <xf numFmtId="0" fontId="29" fillId="2" borderId="0" xfId="0" applyFont="1" applyFill="1" applyAlignment="1">
      <alignment vertical="top" wrapText="1"/>
    </xf>
    <xf numFmtId="0" fontId="12" fillId="2" borderId="0" xfId="0" applyFont="1" applyFill="1" applyAlignment="1">
      <alignment vertical="top" wrapText="1"/>
    </xf>
    <xf numFmtId="0" fontId="30" fillId="0" borderId="0" xfId="0" applyFont="1"/>
    <xf numFmtId="164" fontId="17" fillId="2" borderId="0" xfId="0" applyNumberFormat="1" applyFont="1" applyFill="1" applyAlignment="1">
      <alignment horizontal="center"/>
    </xf>
    <xf numFmtId="10" fontId="17" fillId="2" borderId="0" xfId="3" applyNumberFormat="1" applyFont="1" applyFill="1" applyAlignment="1">
      <alignment horizontal="center"/>
    </xf>
    <xf numFmtId="165" fontId="17" fillId="2" borderId="0" xfId="3" applyNumberFormat="1" applyFont="1" applyFill="1" applyAlignment="1">
      <alignment horizontal="center"/>
    </xf>
    <xf numFmtId="165" fontId="24" fillId="2" borderId="0" xfId="3" applyNumberFormat="1" applyFont="1" applyFill="1" applyAlignment="1">
      <alignment horizontal="center"/>
    </xf>
    <xf numFmtId="0" fontId="31" fillId="0" borderId="0" xfId="0" applyFont="1"/>
    <xf numFmtId="0" fontId="24" fillId="2" borderId="0" xfId="0" applyFont="1" applyFill="1"/>
    <xf numFmtId="3" fontId="32" fillId="2" borderId="0" xfId="0" applyNumberFormat="1" applyFont="1" applyFill="1" applyAlignment="1">
      <alignment horizontal="left"/>
    </xf>
    <xf numFmtId="165" fontId="12" fillId="2" borderId="0" xfId="3" applyNumberFormat="1" applyFont="1" applyFill="1"/>
    <xf numFmtId="0" fontId="33" fillId="2" borderId="0" xfId="0" applyFont="1" applyFill="1"/>
    <xf numFmtId="3" fontId="17" fillId="2" borderId="0" xfId="0" applyNumberFormat="1" applyFont="1" applyFill="1" applyAlignment="1">
      <alignment horizontal="right"/>
    </xf>
    <xf numFmtId="0" fontId="34" fillId="2" borderId="0" xfId="0" applyFont="1" applyFill="1"/>
    <xf numFmtId="0" fontId="12" fillId="0" borderId="0" xfId="0" applyFont="1" applyAlignment="1">
      <alignment vertical="center"/>
    </xf>
    <xf numFmtId="0" fontId="33" fillId="2" borderId="0" xfId="0" applyFont="1" applyFill="1" applyAlignment="1">
      <alignment horizontal="right"/>
    </xf>
    <xf numFmtId="0" fontId="12" fillId="2" borderId="0" xfId="0" applyFont="1" applyFill="1" applyAlignment="1">
      <alignment horizontal="right"/>
    </xf>
    <xf numFmtId="3" fontId="35" fillId="2" borderId="0" xfId="0" applyNumberFormat="1" applyFont="1" applyFill="1" applyAlignment="1">
      <alignment horizontal="center"/>
    </xf>
    <xf numFmtId="0" fontId="36" fillId="2" borderId="0" xfId="0" applyFont="1" applyFill="1"/>
    <xf numFmtId="3" fontId="18" fillId="2" borderId="0" xfId="0" applyNumberFormat="1" applyFont="1" applyFill="1" applyAlignment="1">
      <alignment horizontal="center"/>
    </xf>
    <xf numFmtId="4" fontId="12" fillId="2" borderId="0" xfId="31" applyFont="1" applyFill="1">
      <alignment horizontal="left" vertical="top"/>
    </xf>
    <xf numFmtId="0" fontId="38" fillId="2" borderId="6" xfId="32" applyFont="1" applyFill="1" applyBorder="1" applyAlignment="1">
      <alignment vertical="center"/>
    </xf>
    <xf numFmtId="4" fontId="12" fillId="2" borderId="0" xfId="31" applyFont="1" applyFill="1" applyAlignment="1">
      <alignment horizontal="left"/>
    </xf>
    <xf numFmtId="4" fontId="12" fillId="2" borderId="0" xfId="31" applyFont="1" applyFill="1" applyAlignment="1">
      <alignment horizontal="left" wrapText="1"/>
    </xf>
    <xf numFmtId="4" fontId="12" fillId="2" borderId="0" xfId="31" applyFont="1" applyFill="1" applyAlignment="1">
      <alignment horizontal="center"/>
    </xf>
    <xf numFmtId="0" fontId="38" fillId="2" borderId="0" xfId="32" applyFont="1" applyFill="1" applyAlignment="1">
      <alignment vertical="center"/>
    </xf>
    <xf numFmtId="4" fontId="12" fillId="2" borderId="0" xfId="31" applyFont="1" applyFill="1" applyAlignment="1">
      <alignment vertical="top" wrapText="1"/>
    </xf>
    <xf numFmtId="4" fontId="24" fillId="2" borderId="0" xfId="31" applyFont="1" applyFill="1" applyAlignment="1">
      <alignment vertical="top"/>
    </xf>
    <xf numFmtId="4" fontId="24" fillId="2" borderId="0" xfId="31" applyFont="1" applyFill="1">
      <alignment horizontal="left" vertical="top"/>
    </xf>
    <xf numFmtId="39" fontId="39" fillId="2" borderId="0" xfId="33" applyFont="1" applyFill="1" applyAlignment="1">
      <alignment horizontal="left" vertical="top"/>
    </xf>
    <xf numFmtId="0" fontId="40" fillId="2" borderId="7" xfId="32" applyFont="1" applyFill="1" applyBorder="1" applyAlignment="1" applyProtection="1">
      <alignment vertical="center"/>
      <protection locked="0"/>
    </xf>
    <xf numFmtId="0" fontId="41" fillId="2" borderId="7" xfId="32" applyFont="1" applyFill="1" applyBorder="1" applyAlignment="1" applyProtection="1">
      <alignment vertical="center"/>
      <protection locked="0"/>
    </xf>
    <xf numFmtId="4" fontId="12" fillId="2" borderId="8" xfId="31" applyFont="1" applyFill="1" applyBorder="1">
      <alignment horizontal="left" vertical="top"/>
    </xf>
    <xf numFmtId="3" fontId="42" fillId="2" borderId="0" xfId="0" applyNumberFormat="1" applyFont="1" applyFill="1" applyAlignment="1">
      <alignment horizontal="center"/>
    </xf>
    <xf numFmtId="0" fontId="43" fillId="2" borderId="0" xfId="0" applyFont="1" applyFill="1" applyAlignment="1">
      <alignment horizontal="left" vertical="center"/>
    </xf>
    <xf numFmtId="0" fontId="43" fillId="2" borderId="0" xfId="0" applyFont="1" applyFill="1" applyAlignment="1">
      <alignment vertical="center"/>
    </xf>
    <xf numFmtId="165" fontId="42" fillId="2" borderId="0" xfId="3" applyNumberFormat="1" applyFont="1" applyFill="1" applyAlignment="1">
      <alignment horizontal="center"/>
    </xf>
    <xf numFmtId="0" fontId="45" fillId="2" borderId="0" xfId="0" applyFont="1" applyFill="1"/>
    <xf numFmtId="0" fontId="45" fillId="9" borderId="4" xfId="0" applyFont="1" applyFill="1" applyBorder="1"/>
    <xf numFmtId="3" fontId="42" fillId="2" borderId="4" xfId="0" applyNumberFormat="1" applyFont="1" applyFill="1" applyBorder="1" applyAlignment="1">
      <alignment horizontal="center"/>
    </xf>
    <xf numFmtId="0" fontId="44" fillId="9" borderId="4" xfId="0" applyFont="1" applyFill="1" applyBorder="1"/>
    <xf numFmtId="0" fontId="28" fillId="13" borderId="4" xfId="30" applyFont="1" applyFill="1" applyBorder="1" applyAlignment="1">
      <alignment horizontal="center" vertical="center"/>
    </xf>
    <xf numFmtId="0" fontId="28" fillId="13" borderId="4" xfId="30" applyFont="1" applyFill="1" applyBorder="1" applyAlignment="1">
      <alignment horizontal="center" vertical="center" wrapText="1"/>
    </xf>
    <xf numFmtId="164" fontId="47" fillId="6" borderId="4" xfId="28" applyNumberFormat="1" applyFont="1" applyFill="1" applyBorder="1" applyAlignment="1">
      <alignment horizontal="right" vertical="center"/>
    </xf>
    <xf numFmtId="164" fontId="47" fillId="7" borderId="4" xfId="29" applyNumberFormat="1" applyFont="1" applyFill="1" applyBorder="1" applyAlignment="1">
      <alignment horizontal="right" vertical="center"/>
    </xf>
    <xf numFmtId="0" fontId="45" fillId="2" borderId="4" xfId="0" applyFont="1" applyFill="1" applyBorder="1"/>
    <xf numFmtId="168" fontId="45" fillId="2" borderId="4" xfId="0" applyNumberFormat="1" applyFont="1" applyFill="1" applyBorder="1"/>
    <xf numFmtId="165" fontId="45" fillId="2" borderId="4" xfId="3" applyNumberFormat="1" applyFont="1" applyFill="1" applyBorder="1"/>
    <xf numFmtId="2" fontId="45" fillId="2" borderId="4" xfId="3" applyNumberFormat="1" applyFont="1" applyFill="1" applyBorder="1"/>
    <xf numFmtId="10" fontId="45" fillId="2" borderId="4" xfId="3" applyNumberFormat="1" applyFont="1" applyFill="1" applyBorder="1"/>
    <xf numFmtId="0" fontId="45" fillId="2" borderId="4" xfId="3" applyNumberFormat="1" applyFont="1" applyFill="1" applyBorder="1"/>
    <xf numFmtId="17" fontId="47" fillId="6" borderId="4" xfId="28" applyNumberFormat="1" applyFont="1" applyFill="1" applyBorder="1" applyAlignment="1">
      <alignment horizontal="left" vertical="center"/>
    </xf>
    <xf numFmtId="17" fontId="47" fillId="7" borderId="4" xfId="29" applyNumberFormat="1" applyFont="1" applyFill="1" applyBorder="1" applyAlignment="1">
      <alignment horizontal="left" vertical="center"/>
    </xf>
    <xf numFmtId="0" fontId="48" fillId="2" borderId="0" xfId="0" applyFont="1" applyFill="1"/>
    <xf numFmtId="0" fontId="30" fillId="2" borderId="0" xfId="0" applyFont="1" applyFill="1"/>
    <xf numFmtId="1" fontId="27" fillId="6" borderId="4" xfId="0" applyNumberFormat="1" applyFont="1" applyFill="1" applyBorder="1" applyAlignment="1">
      <alignment horizontal="center"/>
    </xf>
    <xf numFmtId="1" fontId="27" fillId="7" borderId="4" xfId="0" applyNumberFormat="1" applyFont="1" applyFill="1" applyBorder="1" applyAlignment="1">
      <alignment horizontal="center"/>
    </xf>
    <xf numFmtId="14" fontId="42" fillId="2" borderId="0" xfId="0" applyNumberFormat="1" applyFont="1" applyFill="1" applyAlignment="1">
      <alignment horizontal="left"/>
    </xf>
    <xf numFmtId="3" fontId="12" fillId="2" borderId="0" xfId="0" applyNumberFormat="1" applyFont="1" applyFill="1" applyAlignment="1">
      <alignment horizontal="left"/>
    </xf>
    <xf numFmtId="3" fontId="49" fillId="2" borderId="0" xfId="0" applyNumberFormat="1" applyFont="1" applyFill="1" applyAlignment="1">
      <alignment horizontal="left"/>
    </xf>
    <xf numFmtId="168" fontId="49" fillId="6" borderId="4" xfId="0" applyNumberFormat="1" applyFont="1" applyFill="1" applyBorder="1" applyAlignment="1">
      <alignment horizontal="center"/>
    </xf>
    <xf numFmtId="168" fontId="49" fillId="7" borderId="4" xfId="0" applyNumberFormat="1" applyFont="1" applyFill="1" applyBorder="1" applyAlignment="1">
      <alignment horizontal="center"/>
    </xf>
    <xf numFmtId="3" fontId="12" fillId="7" borderId="4" xfId="0" applyNumberFormat="1" applyFont="1" applyFill="1" applyBorder="1" applyAlignment="1">
      <alignment horizontal="center"/>
    </xf>
    <xf numFmtId="165" fontId="45" fillId="2" borderId="0" xfId="3" applyNumberFormat="1" applyFont="1" applyFill="1"/>
    <xf numFmtId="3" fontId="12" fillId="6" borderId="4" xfId="0" applyNumberFormat="1" applyFont="1" applyFill="1" applyBorder="1" applyAlignment="1">
      <alignment horizontal="center"/>
    </xf>
    <xf numFmtId="3" fontId="12" fillId="2" borderId="0" xfId="2" applyNumberFormat="1" applyFont="1" applyFill="1" applyAlignment="1">
      <alignment horizontal="center"/>
    </xf>
    <xf numFmtId="3" fontId="12" fillId="2" borderId="0" xfId="2" applyNumberFormat="1" applyFont="1" applyFill="1"/>
    <xf numFmtId="3" fontId="26" fillId="5" borderId="4" xfId="0" applyNumberFormat="1" applyFont="1" applyFill="1" applyBorder="1" applyAlignment="1">
      <alignment horizontal="center" vertical="center"/>
    </xf>
    <xf numFmtId="164" fontId="27" fillId="6" borderId="4" xfId="0" applyNumberFormat="1" applyFont="1" applyFill="1" applyBorder="1" applyAlignment="1">
      <alignment horizontal="center"/>
    </xf>
    <xf numFmtId="164" fontId="27" fillId="7" borderId="4" xfId="0" applyNumberFormat="1" applyFont="1" applyFill="1" applyBorder="1" applyAlignment="1">
      <alignment horizontal="center"/>
    </xf>
    <xf numFmtId="164" fontId="49" fillId="6" borderId="4" xfId="0" applyNumberFormat="1" applyFont="1" applyFill="1" applyBorder="1" applyAlignment="1">
      <alignment horizontal="center"/>
    </xf>
    <xf numFmtId="164" fontId="12" fillId="6" borderId="4" xfId="0" applyNumberFormat="1" applyFont="1" applyFill="1" applyBorder="1" applyAlignment="1">
      <alignment horizontal="center"/>
    </xf>
    <xf numFmtId="164" fontId="28" fillId="8" borderId="5" xfId="27" applyNumberFormat="1" applyFont="1" applyBorder="1">
      <alignment horizontal="center" vertical="center"/>
    </xf>
    <xf numFmtId="170" fontId="17" fillId="2" borderId="0" xfId="3" applyNumberFormat="1" applyFont="1" applyFill="1" applyAlignment="1">
      <alignment horizontal="center"/>
    </xf>
    <xf numFmtId="1" fontId="27" fillId="6" borderId="4" xfId="3" applyNumberFormat="1" applyFont="1" applyFill="1" applyBorder="1" applyAlignment="1">
      <alignment horizontal="center"/>
    </xf>
    <xf numFmtId="168" fontId="12" fillId="2" borderId="0" xfId="0" applyNumberFormat="1" applyFont="1" applyFill="1"/>
    <xf numFmtId="4" fontId="32" fillId="2" borderId="0" xfId="0" applyNumberFormat="1" applyFont="1" applyFill="1" applyAlignment="1">
      <alignment horizontal="left"/>
    </xf>
    <xf numFmtId="164" fontId="45" fillId="2" borderId="0" xfId="0" applyNumberFormat="1" applyFont="1" applyFill="1"/>
    <xf numFmtId="164" fontId="47" fillId="7" borderId="5" xfId="29" applyNumberFormat="1" applyFont="1" applyFill="1" applyBorder="1" applyAlignment="1">
      <alignment horizontal="right" vertical="center"/>
    </xf>
    <xf numFmtId="164" fontId="47" fillId="7" borderId="9" xfId="29" applyNumberFormat="1" applyFont="1" applyFill="1" applyBorder="1" applyAlignment="1">
      <alignment horizontal="right" vertical="center"/>
    </xf>
    <xf numFmtId="164" fontId="47" fillId="6" borderId="5" xfId="28" applyNumberFormat="1" applyFont="1" applyFill="1" applyBorder="1" applyAlignment="1">
      <alignment horizontal="right" vertical="center"/>
    </xf>
    <xf numFmtId="164" fontId="47" fillId="6" borderId="9" xfId="28" applyNumberFormat="1" applyFont="1" applyFill="1" applyBorder="1" applyAlignment="1">
      <alignment horizontal="right" vertical="center"/>
    </xf>
    <xf numFmtId="165" fontId="45" fillId="2" borderId="0" xfId="0" applyNumberFormat="1" applyFont="1" applyFill="1"/>
    <xf numFmtId="3" fontId="27" fillId="6" borderId="0" xfId="0" applyNumberFormat="1" applyFont="1" applyFill="1" applyAlignment="1">
      <alignment horizontal="center"/>
    </xf>
    <xf numFmtId="17" fontId="26" fillId="5" borderId="0" xfId="0" applyNumberFormat="1" applyFont="1" applyFill="1" applyAlignment="1">
      <alignment horizontal="center" vertical="center"/>
    </xf>
    <xf numFmtId="164" fontId="47" fillId="7" borderId="4" xfId="28" applyNumberFormat="1" applyFont="1" applyFill="1" applyBorder="1" applyAlignment="1">
      <alignment horizontal="right" vertical="center"/>
    </xf>
    <xf numFmtId="0" fontId="26" fillId="5" borderId="0" xfId="0" applyFont="1" applyFill="1" applyAlignment="1">
      <alignment horizontal="center" vertical="center"/>
    </xf>
    <xf numFmtId="3" fontId="2" fillId="2" borderId="0" xfId="0" applyNumberFormat="1" applyFont="1" applyFill="1" applyAlignment="1">
      <alignment horizontal="center"/>
    </xf>
    <xf numFmtId="165" fontId="12" fillId="2" borderId="0" xfId="0" applyNumberFormat="1" applyFont="1" applyFill="1" applyAlignment="1">
      <alignment horizontal="center"/>
    </xf>
    <xf numFmtId="165" fontId="27" fillId="6" borderId="4" xfId="0" applyNumberFormat="1" applyFont="1" applyFill="1" applyBorder="1" applyAlignment="1">
      <alignment horizontal="center"/>
    </xf>
    <xf numFmtId="165" fontId="27" fillId="7" borderId="4" xfId="0" applyNumberFormat="1" applyFont="1" applyFill="1" applyBorder="1" applyAlignment="1">
      <alignment horizontal="center"/>
    </xf>
    <xf numFmtId="165" fontId="24" fillId="2" borderId="0" xfId="0" applyNumberFormat="1" applyFont="1" applyFill="1" applyAlignment="1">
      <alignment horizontal="center"/>
    </xf>
    <xf numFmtId="3" fontId="12" fillId="2" borderId="0" xfId="3" applyNumberFormat="1" applyFont="1" applyFill="1" applyAlignment="1">
      <alignment horizontal="center"/>
    </xf>
    <xf numFmtId="3" fontId="26" fillId="5" borderId="4" xfId="0" applyNumberFormat="1" applyFont="1" applyFill="1" applyBorder="1" applyAlignment="1">
      <alignment horizontal="center" vertical="center" wrapText="1"/>
    </xf>
    <xf numFmtId="165" fontId="28" fillId="8" borderId="5" xfId="27" applyNumberFormat="1" applyFont="1" applyBorder="1">
      <alignment horizontal="center" vertical="center"/>
    </xf>
    <xf numFmtId="4" fontId="12" fillId="2" borderId="0" xfId="0" applyNumberFormat="1" applyFont="1" applyFill="1" applyAlignment="1">
      <alignment horizontal="center"/>
    </xf>
    <xf numFmtId="3" fontId="28" fillId="8" borderId="0" xfId="27" applyNumberFormat="1" applyFont="1" applyBorder="1">
      <alignment horizontal="center" vertical="center"/>
    </xf>
    <xf numFmtId="165" fontId="27" fillId="7" borderId="4" xfId="3" applyNumberFormat="1" applyFont="1" applyFill="1" applyBorder="1" applyAlignment="1">
      <alignment horizontal="center"/>
    </xf>
    <xf numFmtId="10" fontId="12" fillId="2" borderId="0" xfId="0" applyNumberFormat="1" applyFont="1" applyFill="1" applyAlignment="1">
      <alignment horizontal="center"/>
    </xf>
    <xf numFmtId="3" fontId="27" fillId="7" borderId="0" xfId="0" applyNumberFormat="1" applyFont="1" applyFill="1" applyAlignment="1">
      <alignment horizontal="center"/>
    </xf>
    <xf numFmtId="165" fontId="27" fillId="6" borderId="4" xfId="3" applyNumberFormat="1" applyFont="1" applyFill="1" applyBorder="1" applyAlignment="1">
      <alignment horizontal="center"/>
    </xf>
    <xf numFmtId="165" fontId="27" fillId="7" borderId="0" xfId="0" applyNumberFormat="1" applyFont="1" applyFill="1" applyAlignment="1">
      <alignment horizontal="center"/>
    </xf>
    <xf numFmtId="168" fontId="27" fillId="6" borderId="0" xfId="0" applyNumberFormat="1" applyFont="1" applyFill="1" applyAlignment="1">
      <alignment horizontal="center"/>
    </xf>
    <xf numFmtId="168" fontId="27" fillId="7" borderId="0" xfId="0" applyNumberFormat="1" applyFont="1" applyFill="1" applyAlignment="1">
      <alignment horizontal="center"/>
    </xf>
    <xf numFmtId="168" fontId="28" fillId="8" borderId="0" xfId="27" applyNumberFormat="1" applyFont="1" applyBorder="1">
      <alignment horizontal="center" vertical="center"/>
    </xf>
    <xf numFmtId="0" fontId="26" fillId="5" borderId="4" xfId="0" applyFont="1" applyFill="1" applyBorder="1" applyAlignment="1">
      <alignment horizontal="center" vertical="center"/>
    </xf>
    <xf numFmtId="3" fontId="78" fillId="2" borderId="0" xfId="0" applyNumberFormat="1" applyFont="1" applyFill="1" applyAlignment="1">
      <alignment horizontal="center"/>
    </xf>
    <xf numFmtId="168" fontId="12" fillId="6" borderId="4" xfId="0" applyNumberFormat="1" applyFont="1" applyFill="1" applyBorder="1" applyAlignment="1">
      <alignment horizontal="center"/>
    </xf>
    <xf numFmtId="17" fontId="26" fillId="0" borderId="4" xfId="0" applyNumberFormat="1" applyFont="1" applyBorder="1" applyAlignment="1">
      <alignment horizontal="center" vertical="center"/>
    </xf>
    <xf numFmtId="3" fontId="27" fillId="0" borderId="4" xfId="0" applyNumberFormat="1" applyFont="1" applyBorder="1" applyAlignment="1">
      <alignment horizontal="center"/>
    </xf>
    <xf numFmtId="0" fontId="46" fillId="9" borderId="4" xfId="0" applyFont="1" applyFill="1" applyBorder="1" applyAlignment="1">
      <alignment horizontal="center" vertical="center"/>
    </xf>
    <xf numFmtId="0" fontId="24" fillId="0" borderId="0" xfId="0" applyFont="1" applyAlignment="1">
      <alignment horizontal="left" vertical="top" wrapText="1"/>
    </xf>
    <xf numFmtId="0" fontId="29" fillId="2" borderId="0" xfId="0" applyFont="1" applyFill="1" applyAlignment="1">
      <alignment horizontal="left" vertical="top" wrapText="1"/>
    </xf>
    <xf numFmtId="39" fontId="39" fillId="2" borderId="0" xfId="33" applyFont="1" applyFill="1" applyAlignment="1">
      <alignment horizontal="left" vertical="top"/>
    </xf>
    <xf numFmtId="4" fontId="12" fillId="2" borderId="0" xfId="31" applyFont="1" applyFill="1" applyAlignment="1">
      <alignment horizontal="left" wrapText="1"/>
    </xf>
    <xf numFmtId="4" fontId="12" fillId="2" borderId="0" xfId="31" applyFont="1" applyFill="1" applyAlignment="1">
      <alignment horizontal="left" vertical="top" wrapText="1"/>
    </xf>
    <xf numFmtId="0" fontId="27" fillId="2" borderId="0" xfId="32" applyFont="1" applyFill="1" applyAlignment="1">
      <alignment horizontal="left" vertical="center" wrapText="1"/>
    </xf>
    <xf numFmtId="4" fontId="24" fillId="2" borderId="0" xfId="31" applyFont="1" applyFill="1" applyAlignment="1">
      <alignment horizontal="left" vertical="top" wrapText="1"/>
    </xf>
    <xf numFmtId="4" fontId="24" fillId="2" borderId="0" xfId="31" applyFont="1" applyFill="1">
      <alignment horizontal="left" vertical="top"/>
    </xf>
    <xf numFmtId="0" fontId="0" fillId="0" borderId="0" xfId="0" applyAlignment="1">
      <alignment horizontal="center"/>
    </xf>
  </cellXfs>
  <cellStyles count="174">
    <cellStyle name="20% - Accent1" xfId="28" builtinId="30"/>
    <cellStyle name="20% - Accent1 2" xfId="85" xr:uid="{8CD0FB06-46A8-479C-994C-86EB2DFD5648}"/>
    <cellStyle name="20% - Accent1 3" xfId="62" xr:uid="{759B76A6-B456-4B8D-819A-44581EF975B3}"/>
    <cellStyle name="20% - Accent2 2" xfId="86" xr:uid="{7B47D072-B59F-40F0-AE01-220010FCB059}"/>
    <cellStyle name="20% - Accent3 2" xfId="87" xr:uid="{3F56F878-B235-4496-8E19-7876EA729160}"/>
    <cellStyle name="20% - Accent4 2" xfId="88" xr:uid="{AEBC0178-0CAF-43B6-8D16-2F1802DC6C59}"/>
    <cellStyle name="20% - Accent5 2" xfId="89" xr:uid="{B5523494-FB48-48B1-B727-FAC4527429BD}"/>
    <cellStyle name="20% - Accent6 2" xfId="90" xr:uid="{E87C7399-8CA6-4360-84E2-2DF1DCCF8AB7}"/>
    <cellStyle name="40% - Accent1" xfId="29" builtinId="31"/>
    <cellStyle name="40% - Accent1 2" xfId="91" xr:uid="{04CC0048-214B-45C3-9A12-46AAF09499D2}"/>
    <cellStyle name="40% - Accent1 3" xfId="63" xr:uid="{D381E0A9-677C-4202-987F-BE72D926DF7F}"/>
    <cellStyle name="40% - Accent2 2" xfId="92" xr:uid="{C0E1BD5D-1B6A-4EAC-B111-A4F81DA0BDAF}"/>
    <cellStyle name="40% - Accent3 2" xfId="93" xr:uid="{615930EE-0EB6-47F5-B063-CB63E6039902}"/>
    <cellStyle name="40% - Accent4 2" xfId="94" xr:uid="{13C2BE53-00D0-4866-8618-FB5D74879E2B}"/>
    <cellStyle name="40% - Accent5 2" xfId="95" xr:uid="{9142650D-0603-488D-B9D3-742D8B72D1AA}"/>
    <cellStyle name="40% - Accent6 2" xfId="96" xr:uid="{0D58ECC7-39ED-46B2-ADCC-69A789321BEB}"/>
    <cellStyle name="60% - Accent1" xfId="30" builtinId="32"/>
    <cellStyle name="60% - Accent1 2" xfId="97" xr:uid="{B357C986-7784-4009-BFCD-A3E61960F5F7}"/>
    <cellStyle name="60% - Accent1 3" xfId="64" xr:uid="{5372C896-8188-48E4-BA53-9C9CDF1D0F89}"/>
    <cellStyle name="60% - Accent2 2" xfId="98" xr:uid="{6225A808-9D4D-4A90-8A68-7284601A56FE}"/>
    <cellStyle name="60% - Accent3 2" xfId="99" xr:uid="{771F707B-0365-429D-926E-6EE7DF0E8F26}"/>
    <cellStyle name="60% - Accent4 2" xfId="100" xr:uid="{6D677AF8-673E-426B-9F4E-F1275B8C9EE6}"/>
    <cellStyle name="60% - Accent5 2" xfId="101" xr:uid="{0760D0D3-4925-4A7B-AC74-F7A499C5D540}"/>
    <cellStyle name="60% - Accent6 2" xfId="102" xr:uid="{4670A034-B208-4218-99E2-B2CA0C9E15E0}"/>
    <cellStyle name="Accent1 2" xfId="103" xr:uid="{F54883BC-6DB2-451F-8530-E4B46F369879}"/>
    <cellStyle name="Accent1 3" xfId="58" xr:uid="{D19A0A66-09CC-4630-942D-4BB289DB8240}"/>
    <cellStyle name="Accent2 2" xfId="104" xr:uid="{FC14DE05-F573-4B15-A503-8B14062E1126}"/>
    <cellStyle name="Accent3 2" xfId="105" xr:uid="{F73E58AC-D5F7-444A-9EE9-DAE32820615D}"/>
    <cellStyle name="Accent4 2" xfId="106" xr:uid="{FB532079-A098-44D2-89DE-69E16FA9F173}"/>
    <cellStyle name="Accent5 2" xfId="107" xr:uid="{BEBBA5AE-83F9-4A6E-A396-5D57C28888C3}"/>
    <cellStyle name="Accent6 2" xfId="108" xr:uid="{12543963-AFAB-41E0-BA0A-7400F0786FDA}"/>
    <cellStyle name="Bad 2" xfId="109" xr:uid="{D896AF81-FE0A-4AAC-BDD8-49145760BD4F}"/>
    <cellStyle name="Bad 3" xfId="60" xr:uid="{6EF8C9F5-3048-4007-B44E-117AF16D9958}"/>
    <cellStyle name="Calculation 2" xfId="110" xr:uid="{C4D79994-1E4F-46B1-8D87-81DC17133F4A}"/>
    <cellStyle name="Check Cell 2" xfId="111" xr:uid="{A7C7E01A-8ABF-4DA5-88F6-CCDDCFBABB33}"/>
    <cellStyle name="Comma" xfId="2" builtinId="3"/>
    <cellStyle name="Comma 10" xfId="69" xr:uid="{C54B6445-4FAA-4B82-88F8-5427B88BA0C5}"/>
    <cellStyle name="Comma 10 2" xfId="154" xr:uid="{4E2E9BA3-9E60-45D3-9135-C9726E423564}"/>
    <cellStyle name="Comma 11" xfId="141" xr:uid="{BDF25D94-4EE8-4066-A1EB-BC0DA490901A}"/>
    <cellStyle name="Comma 11 2" xfId="170" xr:uid="{FD0EED54-AE69-4DC9-B799-D130214688B8}"/>
    <cellStyle name="Comma 12" xfId="143" xr:uid="{239B663B-7DEC-41BE-87C1-1BE84FC6A424}"/>
    <cellStyle name="Comma 12 2" xfId="171" xr:uid="{2905DC8A-867F-4DBF-B822-C69478130378}"/>
    <cellStyle name="Comma 13" xfId="145" xr:uid="{EF0C0971-C41B-47AF-A722-F95EB25B039B}"/>
    <cellStyle name="Comma 13 2" xfId="172" xr:uid="{A3BF3242-9E52-4664-8863-87FE6EB7DC53}"/>
    <cellStyle name="Comma 14" xfId="146" xr:uid="{E5137CF6-F99E-4BEC-AD70-C21E685BEE75}"/>
    <cellStyle name="Comma 14 2" xfId="173" xr:uid="{5591900E-DAC0-46D2-AD77-B073EB11D19C}"/>
    <cellStyle name="Comma 15" xfId="55" xr:uid="{BD28C99B-C818-4CDD-8677-D3791C72AD42}"/>
    <cellStyle name="Comma 15 2" xfId="152" xr:uid="{797ACA2C-7331-4C73-86E7-DA6D73BEE3C5}"/>
    <cellStyle name="Comma 16" xfId="147" xr:uid="{3105D768-138F-4879-96C8-E89221B65C89}"/>
    <cellStyle name="Comma 2" xfId="5" xr:uid="{00000000-0005-0000-0000-000004000000}"/>
    <cellStyle name="Comma 2 2" xfId="35" xr:uid="{19B72977-43C6-4539-AEA8-3E82E601724E}"/>
    <cellStyle name="Comma 2 2 2" xfId="129" xr:uid="{D687FFDA-961B-4F3C-930D-592FC6AF8080}"/>
    <cellStyle name="Comma 2 2 3" xfId="160" xr:uid="{EC1EA012-0491-4FB1-B023-7FEED8B9CA4E}"/>
    <cellStyle name="Comma 2 3" xfId="46" xr:uid="{9BB3879F-4126-4568-8C2E-A1E94BF39275}"/>
    <cellStyle name="Comma 2 3 2" xfId="133" xr:uid="{D2107B8E-E003-4029-B3C6-BBD17C78CA3F}"/>
    <cellStyle name="Comma 2 3 3" xfId="163" xr:uid="{5C1393D3-84AF-4313-8A08-C3950ADFCBE2}"/>
    <cellStyle name="Comma 2 4" xfId="51" xr:uid="{51ED8B75-10C0-4155-B27D-0B863D0AB02A}"/>
    <cellStyle name="Comma 2 4 2" xfId="135" xr:uid="{DA9459CA-333C-4242-80FB-87DA176775EF}"/>
    <cellStyle name="Comma 2 4 3" xfId="165" xr:uid="{B3516630-0C35-4DAC-B70B-D8D0F11D9087}"/>
    <cellStyle name="Comma 2 5" xfId="137" xr:uid="{87712A9F-37EC-43E5-BC1D-E7EB3BF386CF}"/>
    <cellStyle name="Comma 2 5 2" xfId="167" xr:uid="{1A9C51BA-A505-4178-9C34-DFE587C4D3B8}"/>
    <cellStyle name="Comma 2 6" xfId="126" xr:uid="{F7823C54-A0E1-44BF-9D0A-DBF241612CFE}"/>
    <cellStyle name="Comma 2 6 2" xfId="158" xr:uid="{C05F50B3-A8CA-4DA4-BD65-7A5BA3F78D20}"/>
    <cellStyle name="Comma 2 7" xfId="56" xr:uid="{3348B74E-BE1D-4B40-8F75-500BF1613D44}"/>
    <cellStyle name="Comma 2 7 2" xfId="153" xr:uid="{AABFA7FB-1415-4BDD-B298-73297B33DB54}"/>
    <cellStyle name="Comma 2 8" xfId="148" xr:uid="{6792F486-B144-4097-A93D-0562E1B37BDF}"/>
    <cellStyle name="Comma 3" xfId="8" xr:uid="{00000000-0005-0000-0000-000005000000}"/>
    <cellStyle name="Comma 3 2" xfId="37" xr:uid="{A331967D-1772-4D7D-8173-92E1CCBA4A07}"/>
    <cellStyle name="Comma 3 2 2" xfId="159" xr:uid="{D8A10EAC-FA94-414B-882C-CC62E8B1367C}"/>
    <cellStyle name="Comma 3 3" xfId="47" xr:uid="{0B243F60-32B4-4AC2-922A-01AD3D0DFAC6}"/>
    <cellStyle name="Comma 3 4" xfId="52" xr:uid="{BDD666A3-B12B-4FC3-A2E2-C2DB7BA48847}"/>
    <cellStyle name="Comma 3 5" xfId="127" xr:uid="{576E0085-8D5F-4F39-8C10-5C6FDD2ADB90}"/>
    <cellStyle name="Comma 3 6" xfId="149" xr:uid="{743A9D0B-08A4-4A85-AA40-20F65FF58D9F}"/>
    <cellStyle name="Comma 4" xfId="11" xr:uid="{00000000-0005-0000-0000-000006000000}"/>
    <cellStyle name="Comma 4 2" xfId="40" xr:uid="{0E0CB1EC-A822-4F4C-B840-DB08189988AD}"/>
    <cellStyle name="Comma 4 2 2" xfId="162" xr:uid="{FDAA7A4D-0B0F-4BE5-BB58-9B27501978A8}"/>
    <cellStyle name="Comma 4 3" xfId="48" xr:uid="{9338623E-7B26-4894-A721-60F1FD6C01FB}"/>
    <cellStyle name="Comma 4 4" xfId="53" xr:uid="{D162CD15-6748-41DE-89E3-E7DFD12336F5}"/>
    <cellStyle name="Comma 4 5" xfId="132" xr:uid="{372661E6-9F57-40B2-8DA4-946ADD627573}"/>
    <cellStyle name="Comma 4 6" xfId="150" xr:uid="{5CE30EF2-0445-44B3-AC06-9C64AECF9589}"/>
    <cellStyle name="Comma 5" xfId="14" xr:uid="{00000000-0005-0000-0000-000007000000}"/>
    <cellStyle name="Comma 5 2" xfId="43" xr:uid="{4820912A-922B-469C-8764-A9AAA3D6CD10}"/>
    <cellStyle name="Comma 5 2 2" xfId="164" xr:uid="{0BB5D1F0-66A4-499E-9981-8C366CA8DC03}"/>
    <cellStyle name="Comma 5 3" xfId="49" xr:uid="{8FF287D1-E8F7-4010-ABC7-12E92D071EA8}"/>
    <cellStyle name="Comma 5 4" xfId="54" xr:uid="{C50FC7B5-E810-414D-A55E-AF45DE1E56FA}"/>
    <cellStyle name="Comma 5 5" xfId="134" xr:uid="{FF3F9B4F-855E-49B8-BA32-4E55220FA5F4}"/>
    <cellStyle name="Comma 5 6" xfId="151" xr:uid="{F281B816-F5D1-4D72-81CE-952110B41D08}"/>
    <cellStyle name="Comma 6" xfId="23" xr:uid="{00000000-0005-0000-0000-000008000000}"/>
    <cellStyle name="Comma 6 2" xfId="136" xr:uid="{EB1710A7-4F43-4CAC-AC97-256D94D02FA6}"/>
    <cellStyle name="Comma 6 2 2" xfId="166" xr:uid="{BFDF42A5-070A-443D-B2A5-2F96EE74CF1C}"/>
    <cellStyle name="Comma 7" xfId="34" xr:uid="{0DCB5B8B-464F-4E7E-BA47-C33191F2984F}"/>
    <cellStyle name="Comma 7 2" xfId="138" xr:uid="{47DF5395-FD70-466B-880B-9CD622147019}"/>
    <cellStyle name="Comma 7 3" xfId="168" xr:uid="{693556DD-8069-49D0-92BE-188AB4887E6E}"/>
    <cellStyle name="Comma 8" xfId="45" xr:uid="{AB5DD294-C81E-4D77-B8A8-D935DD4FF785}"/>
    <cellStyle name="Comma 8 2" xfId="71" xr:uid="{422B307B-BB8E-49CA-A684-0D6EB940A1DC}"/>
    <cellStyle name="Comma 8 3" xfId="155" xr:uid="{1025CE46-AF83-4B86-B635-0238E78CAF43}"/>
    <cellStyle name="Comma 9" xfId="50" xr:uid="{DEB63873-0009-4AD7-B71C-CC344F1036A4}"/>
    <cellStyle name="Comma 9 2" xfId="139" xr:uid="{D1420845-F633-4A18-8E67-147E07B52ECF}"/>
    <cellStyle name="Comma 9 3" xfId="169" xr:uid="{0A12CD2B-A32E-4DA9-86F1-DBEBB319A90A}"/>
    <cellStyle name="Explanatory Text 2" xfId="112" xr:uid="{E936C8F5-9F31-474B-84AA-7D15AC781C19}"/>
    <cellStyle name="Good 2" xfId="113" xr:uid="{7F356847-4DFE-4D23-9838-586B3C9D68A8}"/>
    <cellStyle name="Good 3" xfId="59" xr:uid="{F12A3556-B4DA-407B-91BA-17B4B27E4CE7}"/>
    <cellStyle name="Heading 1 2" xfId="114" xr:uid="{14AA7009-C8A8-474B-99C7-8F63D7FF247D}"/>
    <cellStyle name="Heading 1 3" xfId="65" xr:uid="{334A4E30-8607-4B51-8EE5-0F0221574E8B}"/>
    <cellStyle name="Heading 2 2" xfId="26" xr:uid="{00000000-0005-0000-0000-000009000000}"/>
    <cellStyle name="Heading 2 2 2" xfId="115" xr:uid="{2E6587BC-1B96-4D53-A68C-FD95D26718F7}"/>
    <cellStyle name="Heading 2 3" xfId="66" xr:uid="{2B6308C8-9A8C-48F4-A7D0-EDB8243E8AA0}"/>
    <cellStyle name="Heading 3 2" xfId="116" xr:uid="{8009DCC5-2D43-40F8-AB18-66ADA24FA263}"/>
    <cellStyle name="Heading 3 3" xfId="67" xr:uid="{23B632E4-9C30-4D13-A2EB-406F288F3229}"/>
    <cellStyle name="Heading 4 2" xfId="117" xr:uid="{70A9BC67-D966-43ED-B9D6-222E4288B425}"/>
    <cellStyle name="Hyperlink 2" xfId="20" xr:uid="{00000000-0005-0000-0000-00000A000000}"/>
    <cellStyle name="Hyperlink 2 2" xfId="25" xr:uid="{00000000-0005-0000-0000-00000B000000}"/>
    <cellStyle name="Hyperlink 2 3" xfId="78" xr:uid="{D1B748B0-F792-4DCE-B694-9FACFB7E9FAC}"/>
    <cellStyle name="Hyperlink 3" xfId="77" xr:uid="{4E353786-224B-4402-96B3-89ABFDE73DBB}"/>
    <cellStyle name="Hyperlink 4" xfId="33" xr:uid="{00000000-0005-0000-0000-00000C000000}"/>
    <cellStyle name="Input 2" xfId="118" xr:uid="{46335D29-1F39-4E28-AE9C-CCF4BB744201}"/>
    <cellStyle name="Input 3" xfId="68" xr:uid="{D290DB66-69D3-445E-B230-8F8B6463F9ED}"/>
    <cellStyle name="Linked Cell 2" xfId="119" xr:uid="{15B96840-2EDB-41EC-8D8B-23885FF8D17D}"/>
    <cellStyle name="Neutral 2" xfId="120" xr:uid="{3FC8F1DD-96EE-4CF4-83FE-C7780BE9359E}"/>
    <cellStyle name="Neutral 3" xfId="61" xr:uid="{0E650078-4E33-4E28-9803-B48B9CD7694C}"/>
    <cellStyle name="Normal" xfId="0" builtinId="0"/>
    <cellStyle name="Normal 2" xfId="4" xr:uid="{00000000-0005-0000-0000-00000E000000}"/>
    <cellStyle name="Normal 2 2" xfId="16" xr:uid="{00000000-0005-0000-0000-00000F000000}"/>
    <cellStyle name="Normal 2 2 2" xfId="80" xr:uid="{89F1C21A-49B2-4F06-A8EA-91B6ED6486F4}"/>
    <cellStyle name="Normal 2 3" xfId="18" xr:uid="{00000000-0005-0000-0000-000010000000}"/>
    <cellStyle name="Normal 2 4" xfId="79" xr:uid="{5DDA156C-EF87-4A78-925F-30A079268BA4}"/>
    <cellStyle name="Normal 2 5" xfId="142" xr:uid="{8773D6B6-14A1-4423-9C77-35544CB68E20}"/>
    <cellStyle name="Normal 3" xfId="7" xr:uid="{00000000-0005-0000-0000-000011000000}"/>
    <cellStyle name="Normal 3 2" xfId="22" xr:uid="{00000000-0005-0000-0000-000012000000}"/>
    <cellStyle name="Normal 3 2 2" xfId="128" xr:uid="{1334FBBF-383E-46D5-B72B-9ADFA4410203}"/>
    <cellStyle name="Normal 3 3" xfId="31" xr:uid="{00000000-0005-0000-0000-000013000000}"/>
    <cellStyle name="Normal 3 4" xfId="36" xr:uid="{CD23BF92-C60E-48EA-8E2E-04A036344827}"/>
    <cellStyle name="Normal 3 4 2" xfId="156" xr:uid="{F3728925-5736-4BAA-A694-BA8D0460C3FB}"/>
    <cellStyle name="Normal 3 5" xfId="81" xr:uid="{2D241C70-5DA0-43D3-8A9A-B60B901D7E5E}"/>
    <cellStyle name="Normal 38" xfId="76" xr:uid="{79BB4D9A-81EC-4C66-A4BA-B0681350F29F}"/>
    <cellStyle name="Normal 4" xfId="10" xr:uid="{00000000-0005-0000-0000-000014000000}"/>
    <cellStyle name="Normal 4 2" xfId="39" xr:uid="{103106AF-F264-40DE-B946-6EF11A521878}"/>
    <cellStyle name="Normal 4 2 2" xfId="157" xr:uid="{942BC8AF-3BD0-477A-952D-ABDDB5C41363}"/>
    <cellStyle name="Normal 4 3" xfId="32" xr:uid="{00000000-0005-0000-0000-000015000000}"/>
    <cellStyle name="Normal 4 4" xfId="84" xr:uid="{670659D3-75DB-4A04-9F15-88AC17B79BAC}"/>
    <cellStyle name="Normal 40" xfId="70" xr:uid="{F2286C54-63AB-471C-941D-A549F55E964F}"/>
    <cellStyle name="Normal 5" xfId="13" xr:uid="{00000000-0005-0000-0000-000016000000}"/>
    <cellStyle name="Normal 5 2" xfId="42" xr:uid="{9DDB71F3-C534-443B-9EAD-DF55445D75B5}"/>
    <cellStyle name="Normal 5 2 2" xfId="161" xr:uid="{04536C2C-9E8F-41B9-AA13-AEC46AE2079C}"/>
    <cellStyle name="Normal 5 3" xfId="131" xr:uid="{ECCF8840-BEAE-44C2-9BFF-4D56C5B57E5E}"/>
    <cellStyle name="Normal 6" xfId="17" xr:uid="{00000000-0005-0000-0000-000017000000}"/>
    <cellStyle name="Normal 6 2" xfId="24" xr:uid="{00000000-0005-0000-0000-000018000000}"/>
    <cellStyle name="Normal 6 3" xfId="73" xr:uid="{EDF585A1-B250-4EC7-9CC6-671E2FDD1DFD}"/>
    <cellStyle name="Normal 7" xfId="57" xr:uid="{0C36FF27-E84D-423E-A639-5E342B5086D7}"/>
    <cellStyle name="Normal 8" xfId="1" xr:uid="{00000000-0005-0000-0000-000019000000}"/>
    <cellStyle name="Normal 8 2" xfId="140" xr:uid="{ABE4E236-74FB-4BFD-A06E-77C16F2420D9}"/>
    <cellStyle name="Normal 9" xfId="144" xr:uid="{D3A7F0F2-E35E-48AF-BFA3-F6D33FEBD9D2}"/>
    <cellStyle name="Note 2" xfId="121" xr:uid="{F9B6E334-5513-4A17-A9A8-EE3D73509502}"/>
    <cellStyle name="Output 2" xfId="122" xr:uid="{D69422A3-0755-42B8-A223-84FFB4BC7991}"/>
    <cellStyle name="Percent" xfId="3" builtinId="5"/>
    <cellStyle name="Percent 2" xfId="6" xr:uid="{00000000-0005-0000-0000-00001B000000}"/>
    <cellStyle name="Percent 2 2" xfId="130" xr:uid="{B0C07184-64DE-4136-BED3-F4CC7C7E15A8}"/>
    <cellStyle name="Percent 2 3" xfId="75" xr:uid="{8FF3873A-2FD7-437C-B0F0-DDBD5D654D50}"/>
    <cellStyle name="Percent 3" xfId="9" xr:uid="{00000000-0005-0000-0000-00001C000000}"/>
    <cellStyle name="Percent 3 2" xfId="38" xr:uid="{09B284F8-5773-45C9-9A7A-C9E0CE53911D}"/>
    <cellStyle name="Percent 4" xfId="12" xr:uid="{00000000-0005-0000-0000-00001D000000}"/>
    <cellStyle name="Percent 4 2" xfId="41" xr:uid="{E8A1AD54-B6C2-4208-A9E1-6499515914BD}"/>
    <cellStyle name="Percent 5" xfId="15" xr:uid="{00000000-0005-0000-0000-00001E000000}"/>
    <cellStyle name="Percent 5 2" xfId="44" xr:uid="{F5258411-556B-4EF8-8C47-F9019DA33B1C}"/>
    <cellStyle name="Percent 6" xfId="21" xr:uid="{00000000-0005-0000-0000-00001F000000}"/>
    <cellStyle name="Punto0" xfId="19" xr:uid="{00000000-0005-0000-0000-000020000000}"/>
    <cellStyle name="Refdb standard" xfId="82" xr:uid="{3BC1FB08-C85D-4627-B99F-198CD36C1711}"/>
    <cellStyle name="Refdb standard 2" xfId="72" xr:uid="{BC4F9004-8FF8-4798-A23A-B7B701156BB5}"/>
    <cellStyle name="table heading 3" xfId="27" xr:uid="{00000000-0005-0000-0000-000021000000}"/>
    <cellStyle name="Title 2" xfId="83" xr:uid="{117EB07B-D985-4937-AAB9-1642DCF8DEA1}"/>
    <cellStyle name="Title 2 2" xfId="74" xr:uid="{AFFB0B14-BFC8-4A95-8B68-9FF3D12F4EF1}"/>
    <cellStyle name="Title 3" xfId="123" xr:uid="{C41BF7FD-3120-440F-AA09-7A29F6FEF2D2}"/>
    <cellStyle name="Total 2" xfId="124" xr:uid="{1615015C-2F3E-42E2-A01C-7B0E6803A36B}"/>
    <cellStyle name="Warning Text 2" xfId="125" xr:uid="{0A097F4F-E3A2-44AA-94A7-A600314E8D18}"/>
  </cellStyles>
  <dxfs count="8">
    <dxf>
      <font>
        <b val="0"/>
        <i val="0"/>
        <color theme="1"/>
      </font>
      <fill>
        <patternFill>
          <bgColor theme="8"/>
        </patternFill>
      </fill>
    </dxf>
    <dxf>
      <font>
        <b val="0"/>
        <i val="0"/>
        <color theme="1"/>
      </font>
      <fill>
        <patternFill>
          <fgColor auto="1"/>
          <bgColor theme="7"/>
        </patternFill>
      </fill>
    </dxf>
    <dxf>
      <font>
        <b/>
        <i val="0"/>
        <color theme="0"/>
      </font>
      <fill>
        <patternFill>
          <bgColor theme="4"/>
        </patternFill>
      </fill>
    </dxf>
    <dxf>
      <font>
        <b val="0"/>
        <i val="0"/>
        <color theme="1"/>
      </font>
    </dxf>
    <dxf>
      <font>
        <b val="0"/>
        <i val="0"/>
        <color theme="1"/>
      </font>
      <fill>
        <patternFill>
          <bgColor rgb="FFBBDDF5"/>
        </patternFill>
      </fill>
    </dxf>
    <dxf>
      <font>
        <b val="0"/>
        <i val="0"/>
        <u val="none"/>
        <color theme="1"/>
      </font>
      <fill>
        <patternFill>
          <fgColor auto="1"/>
          <bgColor rgb="FFDFEFFB"/>
        </patternFill>
      </fill>
      <border>
        <left style="thin">
          <color theme="0"/>
        </left>
        <right style="thin">
          <color theme="0"/>
        </right>
        <top style="thin">
          <color theme="0"/>
        </top>
        <bottom style="thin">
          <color theme="0"/>
        </bottom>
      </border>
    </dxf>
    <dxf>
      <font>
        <b/>
        <i val="0"/>
        <color theme="0"/>
      </font>
      <fill>
        <patternFill>
          <bgColor rgb="FF0090D4"/>
        </patternFill>
      </fill>
    </dxf>
    <dxf>
      <font>
        <color auto="1"/>
      </font>
      <border>
        <left style="thin">
          <color theme="0"/>
        </left>
        <right style="thin">
          <color theme="0"/>
        </right>
        <top style="thin">
          <color theme="0"/>
        </top>
        <bottom style="thin">
          <color theme="0"/>
        </bottom>
        <vertical style="thin">
          <color theme="0"/>
        </vertical>
        <horizontal style="thin">
          <color theme="0"/>
        </horizontal>
      </border>
    </dxf>
  </dxfs>
  <tableStyles count="2" defaultTableStyle="TableStyleMedium2" defaultPivotStyle="PivotStyleLight16">
    <tableStyle name="AHDB table style" pivot="0" count="4" xr9:uid="{15E5592E-5C5C-42C5-8362-E633B8C8215A}">
      <tableStyleElement type="wholeTable" dxfId="7"/>
      <tableStyleElement type="headerRow" dxfId="6"/>
      <tableStyleElement type="firstRowStripe" dxfId="5"/>
      <tableStyleElement type="secondRowStripe" dxfId="4"/>
    </tableStyle>
    <tableStyle name="PivotTable Style 1" table="0" count="4" xr9:uid="{F4E8165F-372B-4145-843C-EB0EAAE78C8D}">
      <tableStyleElement type="wholeTable" dxfId="3"/>
      <tableStyleElement type="headerRow" dxfId="2"/>
      <tableStyleElement type="firstRowStripe" dxfId="1"/>
      <tableStyleElement type="secondRowStripe" dxfId="0"/>
    </tableStyle>
  </tableStyles>
  <colors>
    <mruColors>
      <color rgb="FF404040"/>
      <color rgb="FFA6A6A6"/>
      <color rgb="FFBBDDF5"/>
      <color rgb="FF385D8A"/>
      <color rgb="FFE0AA0F"/>
      <color rgb="FFC3172C"/>
      <color rgb="FFACB804"/>
      <color rgb="FFFFFF99"/>
      <color rgb="FFDE0000"/>
      <color rgb="FF0AAE0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Annual global milk supplies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6"/>
          <c:order val="6"/>
          <c:tx>
            <c:strRef>
              <c:f>'world supplies_total'!$H$19</c:f>
              <c:strCache>
                <c:ptCount val="1"/>
                <c:pt idx="0">
                  <c:v>2015</c:v>
                </c:pt>
              </c:strCache>
            </c:strRef>
          </c:tx>
          <c:spPr>
            <a:solidFill>
              <a:schemeClr val="accent1">
                <a:lumMod val="60000"/>
              </a:schemeClr>
            </a:solidFill>
            <a:ln>
              <a:noFill/>
            </a:ln>
            <a:effectLst/>
          </c:spPr>
          <c:invertIfNegative val="0"/>
          <c:cat>
            <c:strRef>
              <c:extLst>
                <c:ext xmlns:c15="http://schemas.microsoft.com/office/drawing/2012/chart" uri="{02D57815-91ED-43cb-92C2-25804820EDAC}">
                  <c15:fullRef>
                    <c15:sqref>'world supplies_total'!$A$20:$A$31</c15:sqref>
                  </c15:fullRef>
                </c:ext>
              </c:extLst>
              <c:f>'world supplies_total'!$A$31</c:f>
              <c:strCache>
                <c:ptCount val="1"/>
                <c:pt idx="0">
                  <c:v>December</c:v>
                </c:pt>
              </c:strCache>
            </c:strRef>
          </c:cat>
          <c:val>
            <c:numRef>
              <c:extLst>
                <c:ext xmlns:c15="http://schemas.microsoft.com/office/drawing/2012/chart" uri="{02D57815-91ED-43cb-92C2-25804820EDAC}">
                  <c15:fullRef>
                    <c15:sqref>'world supplies_total'!$H$20:$H$31</c15:sqref>
                  </c15:fullRef>
                </c:ext>
              </c:extLst>
              <c:f>'world supplies_total'!$H$31</c:f>
              <c:numCache>
                <c:formatCode>#,##0</c:formatCode>
                <c:ptCount val="1"/>
                <c:pt idx="0">
                  <c:v>267403.52121439361</c:v>
                </c:pt>
              </c:numCache>
            </c:numRef>
          </c:val>
          <c:extLst>
            <c:ext xmlns:c16="http://schemas.microsoft.com/office/drawing/2014/chart" uri="{C3380CC4-5D6E-409C-BE32-E72D297353CC}">
              <c16:uniqueId val="{00000002-7D29-4277-B91F-096273301AA6}"/>
            </c:ext>
          </c:extLst>
        </c:ser>
        <c:ser>
          <c:idx val="7"/>
          <c:order val="7"/>
          <c:tx>
            <c:strRef>
              <c:f>'world supplies_total'!$I$19</c:f>
              <c:strCache>
                <c:ptCount val="1"/>
                <c:pt idx="0">
                  <c:v>2016</c:v>
                </c:pt>
              </c:strCache>
            </c:strRef>
          </c:tx>
          <c:spPr>
            <a:solidFill>
              <a:schemeClr val="accent2">
                <a:lumMod val="60000"/>
              </a:schemeClr>
            </a:solidFill>
            <a:ln>
              <a:noFill/>
            </a:ln>
            <a:effectLst/>
          </c:spPr>
          <c:invertIfNegative val="0"/>
          <c:cat>
            <c:strRef>
              <c:extLst>
                <c:ext xmlns:c15="http://schemas.microsoft.com/office/drawing/2012/chart" uri="{02D57815-91ED-43cb-92C2-25804820EDAC}">
                  <c15:fullRef>
                    <c15:sqref>'world supplies_total'!$A$20:$A$31</c15:sqref>
                  </c15:fullRef>
                </c:ext>
              </c:extLst>
              <c:f>'world supplies_total'!$A$31</c:f>
              <c:strCache>
                <c:ptCount val="1"/>
                <c:pt idx="0">
                  <c:v>December</c:v>
                </c:pt>
              </c:strCache>
            </c:strRef>
          </c:cat>
          <c:val>
            <c:numRef>
              <c:extLst>
                <c:ext xmlns:c15="http://schemas.microsoft.com/office/drawing/2012/chart" uri="{02D57815-91ED-43cb-92C2-25804820EDAC}">
                  <c15:fullRef>
                    <c15:sqref>'world supplies_total'!$I$20:$I$31</c15:sqref>
                  </c15:fullRef>
                </c:ext>
              </c:extLst>
              <c:f>'world supplies_total'!$I$31</c:f>
              <c:numCache>
                <c:formatCode>#,##0</c:formatCode>
                <c:ptCount val="1"/>
                <c:pt idx="0">
                  <c:v>267369.73427790392</c:v>
                </c:pt>
              </c:numCache>
            </c:numRef>
          </c:val>
          <c:extLst>
            <c:ext xmlns:c16="http://schemas.microsoft.com/office/drawing/2014/chart" uri="{C3380CC4-5D6E-409C-BE32-E72D297353CC}">
              <c16:uniqueId val="{00000003-7D29-4277-B91F-096273301AA6}"/>
            </c:ext>
          </c:extLst>
        </c:ser>
        <c:ser>
          <c:idx val="8"/>
          <c:order val="8"/>
          <c:tx>
            <c:strRef>
              <c:f>'world supplies_total'!$J$19</c:f>
              <c:strCache>
                <c:ptCount val="1"/>
                <c:pt idx="0">
                  <c:v>2017</c:v>
                </c:pt>
              </c:strCache>
            </c:strRef>
          </c:tx>
          <c:spPr>
            <a:solidFill>
              <a:schemeClr val="accent3">
                <a:lumMod val="60000"/>
              </a:schemeClr>
            </a:solidFill>
            <a:ln>
              <a:noFill/>
            </a:ln>
            <a:effectLst/>
          </c:spPr>
          <c:invertIfNegative val="0"/>
          <c:cat>
            <c:strRef>
              <c:extLst>
                <c:ext xmlns:c15="http://schemas.microsoft.com/office/drawing/2012/chart" uri="{02D57815-91ED-43cb-92C2-25804820EDAC}">
                  <c15:fullRef>
                    <c15:sqref>'world supplies_total'!$A$20:$A$31</c15:sqref>
                  </c15:fullRef>
                </c:ext>
              </c:extLst>
              <c:f>'world supplies_total'!$A$31</c:f>
              <c:strCache>
                <c:ptCount val="1"/>
                <c:pt idx="0">
                  <c:v>December</c:v>
                </c:pt>
              </c:strCache>
            </c:strRef>
          </c:cat>
          <c:val>
            <c:numRef>
              <c:extLst>
                <c:ext xmlns:c15="http://schemas.microsoft.com/office/drawing/2012/chart" uri="{02D57815-91ED-43cb-92C2-25804820EDAC}">
                  <c15:fullRef>
                    <c15:sqref>'world supplies_total'!$J$20:$J$31</c15:sqref>
                  </c15:fullRef>
                </c:ext>
              </c:extLst>
              <c:f>'world supplies_total'!$J$31</c:f>
              <c:numCache>
                <c:formatCode>#,##0</c:formatCode>
                <c:ptCount val="1"/>
                <c:pt idx="0">
                  <c:v>271862.08611265628</c:v>
                </c:pt>
              </c:numCache>
            </c:numRef>
          </c:val>
          <c:extLst>
            <c:ext xmlns:c16="http://schemas.microsoft.com/office/drawing/2014/chart" uri="{C3380CC4-5D6E-409C-BE32-E72D297353CC}">
              <c16:uniqueId val="{00000004-7D29-4277-B91F-096273301AA6}"/>
            </c:ext>
          </c:extLst>
        </c:ser>
        <c:dLbls>
          <c:showLegendKey val="0"/>
          <c:showVal val="0"/>
          <c:showCatName val="0"/>
          <c:showSerName val="0"/>
          <c:showPercent val="0"/>
          <c:showBubbleSize val="0"/>
        </c:dLbls>
        <c:gapWidth val="150"/>
        <c:axId val="429099792"/>
        <c:axId val="218003200"/>
        <c:extLst>
          <c:ext xmlns:c15="http://schemas.microsoft.com/office/drawing/2012/chart" uri="{02D57815-91ED-43cb-92C2-25804820EDAC}">
            <c15:filteredBarSeries>
              <c15:ser>
                <c:idx val="0"/>
                <c:order val="0"/>
                <c:tx>
                  <c:strRef>
                    <c:extLst>
                      <c:ext uri="{02D57815-91ED-43cb-92C2-25804820EDAC}">
                        <c15:formulaRef>
                          <c15:sqref>'world supplies_total'!$B$19</c15:sqref>
                        </c15:formulaRef>
                      </c:ext>
                    </c:extLst>
                    <c:strCache>
                      <c:ptCount val="1"/>
                      <c:pt idx="0">
                        <c:v>2009</c:v>
                      </c:pt>
                    </c:strCache>
                  </c:strRef>
                </c:tx>
                <c:spPr>
                  <a:solidFill>
                    <a:schemeClr val="accent1"/>
                  </a:solidFill>
                  <a:ln>
                    <a:noFill/>
                  </a:ln>
                  <a:effectLst/>
                </c:spPr>
                <c:invertIfNegative val="0"/>
                <c:cat>
                  <c:strRef>
                    <c:extLst>
                      <c:ext uri="{02D57815-91ED-43cb-92C2-25804820EDAC}">
                        <c15:fullRef>
                          <c15:sqref>'world supplies_total'!$A$20:$A$31</c15:sqref>
                        </c15:fullRef>
                        <c15:formulaRef>
                          <c15:sqref>'world supplies_total'!$A$31</c15:sqref>
                        </c15:formulaRef>
                      </c:ext>
                    </c:extLst>
                    <c:strCache>
                      <c:ptCount val="1"/>
                      <c:pt idx="0">
                        <c:v>December</c:v>
                      </c:pt>
                    </c:strCache>
                  </c:strRef>
                </c:cat>
                <c:val>
                  <c:numRef>
                    <c:extLst>
                      <c:ext uri="{02D57815-91ED-43cb-92C2-25804820EDAC}">
                        <c15:fullRef>
                          <c15:sqref>'world supplies_total'!$B$20:$B$31</c15:sqref>
                        </c15:fullRef>
                        <c15:formulaRef>
                          <c15:sqref>'world supplies_total'!$B$31</c15:sqref>
                        </c15:formulaRef>
                      </c:ext>
                    </c:extLst>
                    <c:numCache>
                      <c:formatCode>#,##0</c:formatCode>
                      <c:ptCount val="1"/>
                      <c:pt idx="0">
                        <c:v>237128.19496666396</c:v>
                      </c:pt>
                    </c:numCache>
                  </c:numRef>
                </c:val>
                <c:extLst>
                  <c:ext xmlns:c16="http://schemas.microsoft.com/office/drawing/2014/chart" uri="{C3380CC4-5D6E-409C-BE32-E72D297353CC}">
                    <c16:uniqueId val="{00000005-7D29-4277-B91F-096273301AA6}"/>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'world supplies_total'!$C$19</c15:sqref>
                        </c15:formulaRef>
                      </c:ext>
                    </c:extLst>
                    <c:strCache>
                      <c:ptCount val="1"/>
                      <c:pt idx="0">
                        <c:v>2010</c:v>
                      </c:pt>
                    </c:strCache>
                  </c:strRef>
                </c:tx>
                <c:spPr>
                  <a:solidFill>
                    <a:schemeClr val="accent2"/>
                  </a:solidFill>
                  <a:ln>
                    <a:noFill/>
                  </a:ln>
                  <a:effectLst/>
                </c:spPr>
                <c:invertIfNegative val="0"/>
                <c:cat>
                  <c:strRef>
                    <c:extLst>
                      <c:ext xmlns:c15="http://schemas.microsoft.com/office/drawing/2012/chart" uri="{02D57815-91ED-43cb-92C2-25804820EDAC}">
                        <c15:fullRef>
                          <c15:sqref>'world supplies_total'!$A$20:$A$31</c15:sqref>
                        </c15:fullRef>
                        <c15:formulaRef>
                          <c15:sqref>'world supplies_total'!$A$31</c15:sqref>
                        </c15:formulaRef>
                      </c:ext>
                    </c:extLst>
                    <c:strCache>
                      <c:ptCount val="1"/>
                      <c:pt idx="0">
                        <c:v>December</c:v>
                      </c:pt>
                    </c:strCache>
                  </c:strRef>
                </c:cat>
                <c:val>
                  <c:numRef>
                    <c:extLst>
                      <c:ext xmlns:c15="http://schemas.microsoft.com/office/drawing/2012/chart" uri="{02D57815-91ED-43cb-92C2-25804820EDAC}">
                        <c15:fullRef>
                          <c15:sqref>'world supplies_total'!$C$20:$C$31</c15:sqref>
                        </c15:fullRef>
                        <c15:formulaRef>
                          <c15:sqref>'world supplies_total'!$C$31</c15:sqref>
                        </c15:formulaRef>
                      </c:ext>
                    </c:extLst>
                    <c:numCache>
                      <c:formatCode>#,##0</c:formatCode>
                      <c:ptCount val="1"/>
                      <c:pt idx="0">
                        <c:v>240225.36650109829</c:v>
                      </c:pt>
                    </c:numCache>
                  </c:numRef>
                </c:val>
                <c:extLst xmlns:c15="http://schemas.microsoft.com/office/drawing/2012/chart">
                  <c:ext xmlns:c16="http://schemas.microsoft.com/office/drawing/2014/chart" uri="{C3380CC4-5D6E-409C-BE32-E72D297353CC}">
                    <c16:uniqueId val="{00000006-7D29-4277-B91F-096273301AA6}"/>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'world supplies_total'!$D$19</c15:sqref>
                        </c15:formulaRef>
                      </c:ext>
                    </c:extLst>
                    <c:strCache>
                      <c:ptCount val="1"/>
                      <c:pt idx="0">
                        <c:v>2011</c:v>
                      </c:pt>
                    </c:strCache>
                  </c:strRef>
                </c:tx>
                <c:spPr>
                  <a:solidFill>
                    <a:schemeClr val="accent3"/>
                  </a:solidFill>
                  <a:ln>
                    <a:noFill/>
                  </a:ln>
                  <a:effectLst/>
                </c:spPr>
                <c:invertIfNegative val="0"/>
                <c:cat>
                  <c:strRef>
                    <c:extLst>
                      <c:ext xmlns:c15="http://schemas.microsoft.com/office/drawing/2012/chart" uri="{02D57815-91ED-43cb-92C2-25804820EDAC}">
                        <c15:fullRef>
                          <c15:sqref>'world supplies_total'!$A$20:$A$31</c15:sqref>
                        </c15:fullRef>
                        <c15:formulaRef>
                          <c15:sqref>'world supplies_total'!$A$31</c15:sqref>
                        </c15:formulaRef>
                      </c:ext>
                    </c:extLst>
                    <c:strCache>
                      <c:ptCount val="1"/>
                      <c:pt idx="0">
                        <c:v>December</c:v>
                      </c:pt>
                    </c:strCache>
                  </c:strRef>
                </c:cat>
                <c:val>
                  <c:numRef>
                    <c:extLst>
                      <c:ext xmlns:c15="http://schemas.microsoft.com/office/drawing/2012/chart" uri="{02D57815-91ED-43cb-92C2-25804820EDAC}">
                        <c15:fullRef>
                          <c15:sqref>'world supplies_total'!$D$20:$D$31</c15:sqref>
                        </c15:fullRef>
                        <c15:formulaRef>
                          <c15:sqref>'world supplies_total'!$D$31</c15:sqref>
                        </c15:formulaRef>
                      </c:ext>
                    </c:extLst>
                    <c:numCache>
                      <c:formatCode>#,##0</c:formatCode>
                      <c:ptCount val="1"/>
                      <c:pt idx="0">
                        <c:v>247117.31372631784</c:v>
                      </c:pt>
                    </c:numCache>
                  </c:numRef>
                </c:val>
                <c:extLst xmlns:c15="http://schemas.microsoft.com/office/drawing/2012/chart">
                  <c:ext xmlns:c16="http://schemas.microsoft.com/office/drawing/2014/chart" uri="{C3380CC4-5D6E-409C-BE32-E72D297353CC}">
                    <c16:uniqueId val="{00000007-7D29-4277-B91F-096273301AA6}"/>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'world supplies_total'!$E$19</c15:sqref>
                        </c15:formulaRef>
                      </c:ext>
                    </c:extLst>
                    <c:strCache>
                      <c:ptCount val="1"/>
                      <c:pt idx="0">
                        <c:v>2012</c:v>
                      </c:pt>
                    </c:strCache>
                  </c:strRef>
                </c:tx>
                <c:spPr>
                  <a:solidFill>
                    <a:schemeClr val="accent4"/>
                  </a:solidFill>
                  <a:ln>
                    <a:noFill/>
                  </a:ln>
                  <a:effectLst/>
                </c:spPr>
                <c:invertIfNegative val="0"/>
                <c:cat>
                  <c:strRef>
                    <c:extLst>
                      <c:ext xmlns:c15="http://schemas.microsoft.com/office/drawing/2012/chart" uri="{02D57815-91ED-43cb-92C2-25804820EDAC}">
                        <c15:fullRef>
                          <c15:sqref>'world supplies_total'!$A$20:$A$31</c15:sqref>
                        </c15:fullRef>
                        <c15:formulaRef>
                          <c15:sqref>'world supplies_total'!$A$31</c15:sqref>
                        </c15:formulaRef>
                      </c:ext>
                    </c:extLst>
                    <c:strCache>
                      <c:ptCount val="1"/>
                      <c:pt idx="0">
                        <c:v>December</c:v>
                      </c:pt>
                    </c:strCache>
                  </c:strRef>
                </c:cat>
                <c:val>
                  <c:numRef>
                    <c:extLst>
                      <c:ext xmlns:c15="http://schemas.microsoft.com/office/drawing/2012/chart" uri="{02D57815-91ED-43cb-92C2-25804820EDAC}">
                        <c15:fullRef>
                          <c15:sqref>'world supplies_total'!$E$20:$E$31</c15:sqref>
                        </c15:fullRef>
                        <c15:formulaRef>
                          <c15:sqref>'world supplies_total'!$E$31</c15:sqref>
                        </c15:formulaRef>
                      </c:ext>
                    </c:extLst>
                    <c:numCache>
                      <c:formatCode>#,##0</c:formatCode>
                      <c:ptCount val="1"/>
                      <c:pt idx="0">
                        <c:v>245300.12736108084</c:v>
                      </c:pt>
                    </c:numCache>
                  </c:numRef>
                </c:val>
                <c:extLst xmlns:c15="http://schemas.microsoft.com/office/drawing/2012/chart">
                  <c:ext xmlns:c16="http://schemas.microsoft.com/office/drawing/2014/chart" uri="{C3380CC4-5D6E-409C-BE32-E72D297353CC}">
                    <c16:uniqueId val="{00000008-7D29-4277-B91F-096273301AA6}"/>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'world supplies_total'!$F$19</c15:sqref>
                        </c15:formulaRef>
                      </c:ext>
                    </c:extLst>
                    <c:strCache>
                      <c:ptCount val="1"/>
                      <c:pt idx="0">
                        <c:v>2013</c:v>
                      </c:pt>
                    </c:strCache>
                  </c:strRef>
                </c:tx>
                <c:spPr>
                  <a:solidFill>
                    <a:schemeClr val="accent5"/>
                  </a:solidFill>
                  <a:ln>
                    <a:noFill/>
                  </a:ln>
                  <a:effectLst/>
                </c:spPr>
                <c:invertIfNegative val="0"/>
                <c:cat>
                  <c:strRef>
                    <c:extLst>
                      <c:ext xmlns:c15="http://schemas.microsoft.com/office/drawing/2012/chart" uri="{02D57815-91ED-43cb-92C2-25804820EDAC}">
                        <c15:fullRef>
                          <c15:sqref>'world supplies_total'!$A$20:$A$31</c15:sqref>
                        </c15:fullRef>
                        <c15:formulaRef>
                          <c15:sqref>'world supplies_total'!$A$31</c15:sqref>
                        </c15:formulaRef>
                      </c:ext>
                    </c:extLst>
                    <c:strCache>
                      <c:ptCount val="1"/>
                      <c:pt idx="0">
                        <c:v>December</c:v>
                      </c:pt>
                    </c:strCache>
                  </c:strRef>
                </c:cat>
                <c:val>
                  <c:numRef>
                    <c:extLst>
                      <c:ext xmlns:c15="http://schemas.microsoft.com/office/drawing/2012/chart" uri="{02D57815-91ED-43cb-92C2-25804820EDAC}">
                        <c15:fullRef>
                          <c15:sqref>'world supplies_total'!$F$20:$F$31</c15:sqref>
                        </c15:fullRef>
                        <c15:formulaRef>
                          <c15:sqref>'world supplies_total'!$F$31</c15:sqref>
                        </c15:formulaRef>
                      </c:ext>
                    </c:extLst>
                    <c:numCache>
                      <c:formatCode>#,##0</c:formatCode>
                      <c:ptCount val="1"/>
                      <c:pt idx="0">
                        <c:v>252428.90780296994</c:v>
                      </c:pt>
                    </c:numCache>
                  </c:numRef>
                </c:val>
                <c:extLst xmlns:c15="http://schemas.microsoft.com/office/drawing/2012/chart">
                  <c:ext xmlns:c16="http://schemas.microsoft.com/office/drawing/2014/chart" uri="{C3380CC4-5D6E-409C-BE32-E72D297353CC}">
                    <c16:uniqueId val="{00000000-7D29-4277-B91F-096273301AA6}"/>
                  </c:ext>
                </c:extLst>
              </c15:ser>
            </c15:filteredBarSeries>
            <c15:filteredBarSeries>
              <c15:ser>
                <c:idx val="5"/>
                <c:order val="5"/>
                <c:tx>
                  <c:strRef>
                    <c:extLst xmlns:c15="http://schemas.microsoft.com/office/drawing/2012/chart">
                      <c:ext xmlns:c15="http://schemas.microsoft.com/office/drawing/2012/chart" uri="{02D57815-91ED-43cb-92C2-25804820EDAC}">
                        <c15:formulaRef>
                          <c15:sqref>'world supplies_total'!$G$19</c15:sqref>
                        </c15:formulaRef>
                      </c:ext>
                    </c:extLst>
                    <c:strCache>
                      <c:ptCount val="1"/>
                      <c:pt idx="0">
                        <c:v>2014</c:v>
                      </c:pt>
                    </c:strCache>
                  </c:strRef>
                </c:tx>
                <c:spPr>
                  <a:solidFill>
                    <a:schemeClr val="accent6"/>
                  </a:solidFill>
                  <a:ln>
                    <a:noFill/>
                  </a:ln>
                  <a:effectLst/>
                </c:spPr>
                <c:invertIfNegative val="0"/>
                <c:cat>
                  <c:strRef>
                    <c:extLst>
                      <c:ext xmlns:c15="http://schemas.microsoft.com/office/drawing/2012/chart" uri="{02D57815-91ED-43cb-92C2-25804820EDAC}">
                        <c15:fullRef>
                          <c15:sqref>'world supplies_total'!$A$20:$A$31</c15:sqref>
                        </c15:fullRef>
                        <c15:formulaRef>
                          <c15:sqref>'world supplies_total'!$A$31</c15:sqref>
                        </c15:formulaRef>
                      </c:ext>
                    </c:extLst>
                    <c:strCache>
                      <c:ptCount val="1"/>
                      <c:pt idx="0">
                        <c:v>December</c:v>
                      </c:pt>
                    </c:strCache>
                  </c:strRef>
                </c:cat>
                <c:val>
                  <c:numRef>
                    <c:extLst>
                      <c:ext xmlns:c15="http://schemas.microsoft.com/office/drawing/2012/chart" uri="{02D57815-91ED-43cb-92C2-25804820EDAC}">
                        <c15:fullRef>
                          <c15:sqref>'world supplies_total'!$G$20:$G$31</c15:sqref>
                        </c15:fullRef>
                        <c15:formulaRef>
                          <c15:sqref>'world supplies_total'!$G$31</c15:sqref>
                        </c15:formulaRef>
                      </c:ext>
                    </c:extLst>
                    <c:numCache>
                      <c:formatCode>#,##0</c:formatCode>
                      <c:ptCount val="1"/>
                      <c:pt idx="0">
                        <c:v>262227.92149918224</c:v>
                      </c:pt>
                    </c:numCache>
                  </c:numRef>
                </c:val>
                <c:extLst xmlns:c15="http://schemas.microsoft.com/office/drawing/2012/chart">
                  <c:ext xmlns:c16="http://schemas.microsoft.com/office/drawing/2014/chart" uri="{C3380CC4-5D6E-409C-BE32-E72D297353CC}">
                    <c16:uniqueId val="{00000001-7D29-4277-B91F-096273301AA6}"/>
                  </c:ext>
                </c:extLst>
              </c15:ser>
            </c15:filteredBarSeries>
          </c:ext>
        </c:extLst>
      </c:barChart>
      <c:catAx>
        <c:axId val="4290997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8003200"/>
        <c:crosses val="autoZero"/>
        <c:auto val="1"/>
        <c:lblAlgn val="ctr"/>
        <c:lblOffset val="100"/>
        <c:noMultiLvlLbl val="0"/>
      </c:catAx>
      <c:valAx>
        <c:axId val="218003200"/>
        <c:scaling>
          <c:orientation val="minMax"/>
          <c:max val="285000"/>
          <c:min val="250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29099792"/>
        <c:crosses val="autoZero"/>
        <c:crossBetween val="between"/>
        <c:majorUnit val="500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2903937007874017"/>
          <c:y val="0.14856481481481484"/>
          <c:w val="0.84596062992125987"/>
          <c:h val="0.64232247010790322"/>
        </c:manualLayout>
      </c:layout>
      <c:lineChart>
        <c:grouping val="standard"/>
        <c:varyColors val="0"/>
        <c:ser>
          <c:idx val="0"/>
          <c:order val="0"/>
          <c:spPr>
            <a:ln w="28575" cap="rnd">
              <a:solidFill>
                <a:schemeClr val="accent1"/>
              </a:solidFill>
              <a:round/>
            </a:ln>
            <a:effectLst/>
          </c:spPr>
          <c:marker>
            <c:symbol val="none"/>
          </c:marker>
          <c:cat>
            <c:numRef>
              <c:f>'world supplies_total'!$U$23:$U$60</c:f>
              <c:numCache>
                <c:formatCode>mmm\-yy</c:formatCode>
                <c:ptCount val="38"/>
                <c:pt idx="0">
                  <c:v>42095</c:v>
                </c:pt>
                <c:pt idx="1">
                  <c:v>42125</c:v>
                </c:pt>
                <c:pt idx="2">
                  <c:v>42156</c:v>
                </c:pt>
                <c:pt idx="3">
                  <c:v>42186</c:v>
                </c:pt>
                <c:pt idx="4">
                  <c:v>42217</c:v>
                </c:pt>
                <c:pt idx="5">
                  <c:v>42248</c:v>
                </c:pt>
                <c:pt idx="6">
                  <c:v>42278</c:v>
                </c:pt>
                <c:pt idx="7">
                  <c:v>42309</c:v>
                </c:pt>
                <c:pt idx="8">
                  <c:v>42339</c:v>
                </c:pt>
                <c:pt idx="9">
                  <c:v>42370</c:v>
                </c:pt>
                <c:pt idx="10">
                  <c:v>42401</c:v>
                </c:pt>
                <c:pt idx="11">
                  <c:v>42430</c:v>
                </c:pt>
                <c:pt idx="12">
                  <c:v>42461</c:v>
                </c:pt>
                <c:pt idx="13">
                  <c:v>42491</c:v>
                </c:pt>
                <c:pt idx="14">
                  <c:v>42522</c:v>
                </c:pt>
                <c:pt idx="15">
                  <c:v>42552</c:v>
                </c:pt>
                <c:pt idx="16">
                  <c:v>42583</c:v>
                </c:pt>
                <c:pt idx="17">
                  <c:v>42614</c:v>
                </c:pt>
                <c:pt idx="18">
                  <c:v>42644</c:v>
                </c:pt>
                <c:pt idx="19">
                  <c:v>42675</c:v>
                </c:pt>
                <c:pt idx="20">
                  <c:v>42705</c:v>
                </c:pt>
                <c:pt idx="21">
                  <c:v>42736</c:v>
                </c:pt>
                <c:pt idx="22">
                  <c:v>42767</c:v>
                </c:pt>
                <c:pt idx="23">
                  <c:v>42795</c:v>
                </c:pt>
                <c:pt idx="24">
                  <c:v>42826</c:v>
                </c:pt>
                <c:pt idx="25">
                  <c:v>42856</c:v>
                </c:pt>
                <c:pt idx="26">
                  <c:v>42887</c:v>
                </c:pt>
                <c:pt idx="27">
                  <c:v>42917</c:v>
                </c:pt>
                <c:pt idx="28">
                  <c:v>42948</c:v>
                </c:pt>
                <c:pt idx="29">
                  <c:v>42979</c:v>
                </c:pt>
                <c:pt idx="30">
                  <c:v>43009</c:v>
                </c:pt>
                <c:pt idx="31">
                  <c:v>43040</c:v>
                </c:pt>
                <c:pt idx="32">
                  <c:v>43070</c:v>
                </c:pt>
                <c:pt idx="33">
                  <c:v>43101</c:v>
                </c:pt>
                <c:pt idx="34">
                  <c:v>43132</c:v>
                </c:pt>
                <c:pt idx="35">
                  <c:v>43160</c:v>
                </c:pt>
                <c:pt idx="36">
                  <c:v>43191</c:v>
                </c:pt>
                <c:pt idx="37">
                  <c:v>43221</c:v>
                </c:pt>
              </c:numCache>
            </c:numRef>
          </c:cat>
          <c:val>
            <c:numRef>
              <c:f>'world supplies_total'!$V$23:$V$60</c:f>
              <c:numCache>
                <c:formatCode>#,##0</c:formatCode>
                <c:ptCount val="38"/>
                <c:pt idx="0">
                  <c:v>262730.20335228095</c:v>
                </c:pt>
                <c:pt idx="1">
                  <c:v>263376.97807338712</c:v>
                </c:pt>
                <c:pt idx="2">
                  <c:v>264030.44258951972</c:v>
                </c:pt>
                <c:pt idx="3">
                  <c:v>264677.43703348754</c:v>
                </c:pt>
                <c:pt idx="4">
                  <c:v>265245.19023016427</c:v>
                </c:pt>
                <c:pt idx="5">
                  <c:v>265502.87561354588</c:v>
                </c:pt>
                <c:pt idx="6">
                  <c:v>266151.72758305352</c:v>
                </c:pt>
                <c:pt idx="7">
                  <c:v>266782.8657052301</c:v>
                </c:pt>
                <c:pt idx="8">
                  <c:v>267403.52121439361</c:v>
                </c:pt>
                <c:pt idx="9">
                  <c:v>267809.54503857356</c:v>
                </c:pt>
                <c:pt idx="10">
                  <c:v>269245.08043485001</c:v>
                </c:pt>
                <c:pt idx="11">
                  <c:v>269964.42604817526</c:v>
                </c:pt>
                <c:pt idx="12">
                  <c:v>270040.45996038947</c:v>
                </c:pt>
                <c:pt idx="13">
                  <c:v>270113.72761073458</c:v>
                </c:pt>
                <c:pt idx="14">
                  <c:v>269821.644726903</c:v>
                </c:pt>
                <c:pt idx="15">
                  <c:v>269538.8549129215</c:v>
                </c:pt>
                <c:pt idx="16">
                  <c:v>269282.41875935474</c:v>
                </c:pt>
                <c:pt idx="17">
                  <c:v>268962.99214626016</c:v>
                </c:pt>
                <c:pt idx="18">
                  <c:v>268309.00164625281</c:v>
                </c:pt>
                <c:pt idx="19">
                  <c:v>267755.13225928845</c:v>
                </c:pt>
                <c:pt idx="20">
                  <c:v>267369.73427790392</c:v>
                </c:pt>
                <c:pt idx="21">
                  <c:v>267313.71936440398</c:v>
                </c:pt>
                <c:pt idx="22">
                  <c:v>266590.34594672959</c:v>
                </c:pt>
                <c:pt idx="23">
                  <c:v>266945.61742530914</c:v>
                </c:pt>
                <c:pt idx="24">
                  <c:v>267313.55934612843</c:v>
                </c:pt>
                <c:pt idx="25">
                  <c:v>267593.74626648636</c:v>
                </c:pt>
                <c:pt idx="26">
                  <c:v>268068.65080105991</c:v>
                </c:pt>
                <c:pt idx="27">
                  <c:v>268619.19046313077</c:v>
                </c:pt>
                <c:pt idx="28">
                  <c:v>269069.48353341297</c:v>
                </c:pt>
                <c:pt idx="29">
                  <c:v>269580.00119279447</c:v>
                </c:pt>
                <c:pt idx="30">
                  <c:v>270377.19758044131</c:v>
                </c:pt>
                <c:pt idx="31">
                  <c:v>271273.34588925174</c:v>
                </c:pt>
                <c:pt idx="32">
                  <c:v>271862.08611265628</c:v>
                </c:pt>
                <c:pt idx="33">
                  <c:v>272480.42019296373</c:v>
                </c:pt>
                <c:pt idx="34">
                  <c:v>272969.96938628989</c:v>
                </c:pt>
                <c:pt idx="35">
                  <c:v>273258.59287511482</c:v>
                </c:pt>
                <c:pt idx="36">
                  <c:v>273564.48756180838</c:v>
                </c:pt>
                <c:pt idx="37">
                  <c:v>273962.03256912081</c:v>
                </c:pt>
              </c:numCache>
            </c:numRef>
          </c:val>
          <c:smooth val="0"/>
          <c:extLst>
            <c:ext xmlns:c16="http://schemas.microsoft.com/office/drawing/2014/chart" uri="{C3380CC4-5D6E-409C-BE32-E72D297353CC}">
              <c16:uniqueId val="{00000000-0C13-48E9-A48C-8AED012C76E1}"/>
            </c:ext>
          </c:extLst>
        </c:ser>
        <c:ser>
          <c:idx val="1"/>
          <c:order val="1"/>
          <c:spPr>
            <a:ln w="28575" cap="rnd">
              <a:solidFill>
                <a:schemeClr val="accent2"/>
              </a:solidFill>
              <a:round/>
            </a:ln>
            <a:effectLst/>
          </c:spPr>
          <c:marker>
            <c:symbol val="none"/>
          </c:marker>
          <c:cat>
            <c:numRef>
              <c:f>'world supplies_total'!$U$23:$U$60</c:f>
              <c:numCache>
                <c:formatCode>mmm\-yy</c:formatCode>
                <c:ptCount val="38"/>
                <c:pt idx="0">
                  <c:v>42095</c:v>
                </c:pt>
                <c:pt idx="1">
                  <c:v>42125</c:v>
                </c:pt>
                <c:pt idx="2">
                  <c:v>42156</c:v>
                </c:pt>
                <c:pt idx="3">
                  <c:v>42186</c:v>
                </c:pt>
                <c:pt idx="4">
                  <c:v>42217</c:v>
                </c:pt>
                <c:pt idx="5">
                  <c:v>42248</c:v>
                </c:pt>
                <c:pt idx="6">
                  <c:v>42278</c:v>
                </c:pt>
                <c:pt idx="7">
                  <c:v>42309</c:v>
                </c:pt>
                <c:pt idx="8">
                  <c:v>42339</c:v>
                </c:pt>
                <c:pt idx="9">
                  <c:v>42370</c:v>
                </c:pt>
                <c:pt idx="10">
                  <c:v>42401</c:v>
                </c:pt>
                <c:pt idx="11">
                  <c:v>42430</c:v>
                </c:pt>
                <c:pt idx="12">
                  <c:v>42461</c:v>
                </c:pt>
                <c:pt idx="13">
                  <c:v>42491</c:v>
                </c:pt>
                <c:pt idx="14">
                  <c:v>42522</c:v>
                </c:pt>
                <c:pt idx="15">
                  <c:v>42552</c:v>
                </c:pt>
                <c:pt idx="16">
                  <c:v>42583</c:v>
                </c:pt>
                <c:pt idx="17">
                  <c:v>42614</c:v>
                </c:pt>
                <c:pt idx="18">
                  <c:v>42644</c:v>
                </c:pt>
                <c:pt idx="19">
                  <c:v>42675</c:v>
                </c:pt>
                <c:pt idx="20">
                  <c:v>42705</c:v>
                </c:pt>
                <c:pt idx="21">
                  <c:v>42736</c:v>
                </c:pt>
                <c:pt idx="22">
                  <c:v>42767</c:v>
                </c:pt>
                <c:pt idx="23">
                  <c:v>42795</c:v>
                </c:pt>
                <c:pt idx="24">
                  <c:v>42826</c:v>
                </c:pt>
                <c:pt idx="25">
                  <c:v>42856</c:v>
                </c:pt>
                <c:pt idx="26">
                  <c:v>42887</c:v>
                </c:pt>
                <c:pt idx="27">
                  <c:v>42917</c:v>
                </c:pt>
                <c:pt idx="28">
                  <c:v>42948</c:v>
                </c:pt>
                <c:pt idx="29">
                  <c:v>42979</c:v>
                </c:pt>
                <c:pt idx="30">
                  <c:v>43009</c:v>
                </c:pt>
                <c:pt idx="31">
                  <c:v>43040</c:v>
                </c:pt>
                <c:pt idx="32">
                  <c:v>43070</c:v>
                </c:pt>
                <c:pt idx="33">
                  <c:v>43101</c:v>
                </c:pt>
                <c:pt idx="34">
                  <c:v>43132</c:v>
                </c:pt>
                <c:pt idx="35">
                  <c:v>43160</c:v>
                </c:pt>
                <c:pt idx="36">
                  <c:v>43191</c:v>
                </c:pt>
                <c:pt idx="37">
                  <c:v>43221</c:v>
                </c:pt>
              </c:numCache>
            </c:numRef>
          </c:cat>
          <c:val>
            <c:numRef>
              <c:f>'world supplies_total'!$X$23:$X$60</c:f>
              <c:numCache>
                <c:formatCode>#,##0</c:formatCode>
                <c:ptCount val="38"/>
                <c:pt idx="0">
                  <c:v>262730.20335228095</c:v>
                </c:pt>
                <c:pt idx="1">
                  <c:v>263376.97807338712</c:v>
                </c:pt>
                <c:pt idx="2">
                  <c:v>264030.44258951972</c:v>
                </c:pt>
                <c:pt idx="3">
                  <c:v>264677.43703348754</c:v>
                </c:pt>
                <c:pt idx="4">
                  <c:v>265245.19023016427</c:v>
                </c:pt>
                <c:pt idx="5">
                  <c:v>265502.87561354588</c:v>
                </c:pt>
                <c:pt idx="6">
                  <c:v>266151.72758305352</c:v>
                </c:pt>
                <c:pt idx="7">
                  <c:v>266782.8657052301</c:v>
                </c:pt>
                <c:pt idx="8">
                  <c:v>267403.52121439361</c:v>
                </c:pt>
                <c:pt idx="9">
                  <c:v>267809.54503857356</c:v>
                </c:pt>
                <c:pt idx="10">
                  <c:v>269245.08043485001</c:v>
                </c:pt>
                <c:pt idx="11">
                  <c:v>269964.42604817526</c:v>
                </c:pt>
                <c:pt idx="12">
                  <c:v>270040.45996038947</c:v>
                </c:pt>
                <c:pt idx="13">
                  <c:v>270113.72761073458</c:v>
                </c:pt>
                <c:pt idx="14">
                  <c:v>269057.3181859816</c:v>
                </c:pt>
                <c:pt idx="15">
                  <c:v>269716.63075716811</c:v>
                </c:pt>
                <c:pt idx="16">
                  <c:v>270295.19340695639</c:v>
                </c:pt>
                <c:pt idx="17">
                  <c:v>270557.78486235219</c:v>
                </c:pt>
                <c:pt idx="18">
                  <c:v>271218.99032450729</c:v>
                </c:pt>
                <c:pt idx="19">
                  <c:v>271862.14468539198</c:v>
                </c:pt>
                <c:pt idx="20">
                  <c:v>272494.61685479444</c:v>
                </c:pt>
                <c:pt idx="21">
                  <c:v>272908.37096656294</c:v>
                </c:pt>
                <c:pt idx="22">
                  <c:v>274371.2375212491</c:v>
                </c:pt>
                <c:pt idx="23">
                  <c:v>275104.2787557065</c:v>
                </c:pt>
                <c:pt idx="24">
                  <c:v>275181.76027757535</c:v>
                </c:pt>
                <c:pt idx="25">
                  <c:v>275256.42287071538</c:v>
                </c:pt>
                <c:pt idx="26">
                  <c:v>274179.90046692453</c:v>
                </c:pt>
                <c:pt idx="27">
                  <c:v>274851.76569015381</c:v>
                </c:pt>
                <c:pt idx="28">
                  <c:v>275441.34359423141</c:v>
                </c:pt>
                <c:pt idx="29">
                  <c:v>275708.93452834652</c:v>
                </c:pt>
                <c:pt idx="30">
                  <c:v>276382.72868129559</c:v>
                </c:pt>
                <c:pt idx="31">
                  <c:v>277038.12805805716</c:v>
                </c:pt>
                <c:pt idx="32">
                  <c:v>277682.64186509285</c:v>
                </c:pt>
                <c:pt idx="33">
                  <c:v>278104.27344139531</c:v>
                </c:pt>
                <c:pt idx="34">
                  <c:v>279594.99151241616</c:v>
                </c:pt>
                <c:pt idx="35">
                  <c:v>280341.98911893641</c:v>
                </c:pt>
                <c:pt idx="36">
                  <c:v>280420.94581150013</c:v>
                </c:pt>
                <c:pt idx="37">
                  <c:v>280497.02990575094</c:v>
                </c:pt>
              </c:numCache>
            </c:numRef>
          </c:val>
          <c:smooth val="0"/>
          <c:extLst>
            <c:ext xmlns:c16="http://schemas.microsoft.com/office/drawing/2014/chart" uri="{C3380CC4-5D6E-409C-BE32-E72D297353CC}">
              <c16:uniqueId val="{00000001-0C13-48E9-A48C-8AED012C76E1}"/>
            </c:ext>
          </c:extLst>
        </c:ser>
        <c:ser>
          <c:idx val="2"/>
          <c:order val="2"/>
          <c:tx>
            <c:v>trend assuming no downturn</c:v>
          </c:tx>
          <c:spPr>
            <a:ln w="28575" cap="rnd">
              <a:solidFill>
                <a:schemeClr val="accent3"/>
              </a:solidFill>
              <a:round/>
            </a:ln>
            <a:effectLst/>
          </c:spPr>
          <c:marker>
            <c:symbol val="none"/>
          </c:marker>
          <c:cat>
            <c:numRef>
              <c:f>'world supplies_total'!$U$23:$U$60</c:f>
              <c:numCache>
                <c:formatCode>mmm\-yy</c:formatCode>
                <c:ptCount val="38"/>
                <c:pt idx="0">
                  <c:v>42095</c:v>
                </c:pt>
                <c:pt idx="1">
                  <c:v>42125</c:v>
                </c:pt>
                <c:pt idx="2">
                  <c:v>42156</c:v>
                </c:pt>
                <c:pt idx="3">
                  <c:v>42186</c:v>
                </c:pt>
                <c:pt idx="4">
                  <c:v>42217</c:v>
                </c:pt>
                <c:pt idx="5">
                  <c:v>42248</c:v>
                </c:pt>
                <c:pt idx="6">
                  <c:v>42278</c:v>
                </c:pt>
                <c:pt idx="7">
                  <c:v>42309</c:v>
                </c:pt>
                <c:pt idx="8">
                  <c:v>42339</c:v>
                </c:pt>
                <c:pt idx="9">
                  <c:v>42370</c:v>
                </c:pt>
                <c:pt idx="10">
                  <c:v>42401</c:v>
                </c:pt>
                <c:pt idx="11">
                  <c:v>42430</c:v>
                </c:pt>
                <c:pt idx="12">
                  <c:v>42461</c:v>
                </c:pt>
                <c:pt idx="13">
                  <c:v>42491</c:v>
                </c:pt>
                <c:pt idx="14">
                  <c:v>42522</c:v>
                </c:pt>
                <c:pt idx="15">
                  <c:v>42552</c:v>
                </c:pt>
                <c:pt idx="16">
                  <c:v>42583</c:v>
                </c:pt>
                <c:pt idx="17">
                  <c:v>42614</c:v>
                </c:pt>
                <c:pt idx="18">
                  <c:v>42644</c:v>
                </c:pt>
                <c:pt idx="19">
                  <c:v>42675</c:v>
                </c:pt>
                <c:pt idx="20">
                  <c:v>42705</c:v>
                </c:pt>
                <c:pt idx="21">
                  <c:v>42736</c:v>
                </c:pt>
                <c:pt idx="22">
                  <c:v>42767</c:v>
                </c:pt>
                <c:pt idx="23">
                  <c:v>42795</c:v>
                </c:pt>
                <c:pt idx="24">
                  <c:v>42826</c:v>
                </c:pt>
                <c:pt idx="25">
                  <c:v>42856</c:v>
                </c:pt>
                <c:pt idx="26">
                  <c:v>42887</c:v>
                </c:pt>
                <c:pt idx="27">
                  <c:v>42917</c:v>
                </c:pt>
                <c:pt idx="28">
                  <c:v>42948</c:v>
                </c:pt>
                <c:pt idx="29">
                  <c:v>42979</c:v>
                </c:pt>
                <c:pt idx="30">
                  <c:v>43009</c:v>
                </c:pt>
                <c:pt idx="31">
                  <c:v>43040</c:v>
                </c:pt>
                <c:pt idx="32">
                  <c:v>43070</c:v>
                </c:pt>
                <c:pt idx="33">
                  <c:v>43101</c:v>
                </c:pt>
                <c:pt idx="34">
                  <c:v>43132</c:v>
                </c:pt>
                <c:pt idx="35">
                  <c:v>43160</c:v>
                </c:pt>
                <c:pt idx="36">
                  <c:v>43191</c:v>
                </c:pt>
                <c:pt idx="37">
                  <c:v>43221</c:v>
                </c:pt>
              </c:numCache>
            </c:numRef>
          </c:cat>
          <c:val>
            <c:numRef>
              <c:f>'world supplies_total'!$Z$23:$Z$59</c:f>
              <c:numCache>
                <c:formatCode>0.0%</c:formatCode>
                <c:ptCount val="37"/>
                <c:pt idx="22" formatCode="#,##0">
                  <c:v>274371.2375212491</c:v>
                </c:pt>
                <c:pt idx="23" formatCode="#,##0">
                  <c:v>274726.50899982866</c:v>
                </c:pt>
                <c:pt idx="24" formatCode="#,##0">
                  <c:v>275094.45092064794</c:v>
                </c:pt>
                <c:pt idx="25" formatCode="#,##0">
                  <c:v>275374.63784100587</c:v>
                </c:pt>
                <c:pt idx="26" formatCode="#,##0">
                  <c:v>275849.54237557942</c:v>
                </c:pt>
                <c:pt idx="27" formatCode="#,##0">
                  <c:v>276400.08203765028</c:v>
                </c:pt>
                <c:pt idx="28" formatCode="#,##0">
                  <c:v>276850.37510793249</c:v>
                </c:pt>
                <c:pt idx="29" formatCode="#,##0">
                  <c:v>277360.89276731398</c:v>
                </c:pt>
                <c:pt idx="30" formatCode="#,##0">
                  <c:v>278158.08915496082</c:v>
                </c:pt>
                <c:pt idx="31" formatCode="#,##0">
                  <c:v>279054.23746377125</c:v>
                </c:pt>
                <c:pt idx="32" formatCode="#,##0">
                  <c:v>279642.97768717579</c:v>
                </c:pt>
                <c:pt idx="33" formatCode="#,##0">
                  <c:v>280261.31176748325</c:v>
                </c:pt>
                <c:pt idx="34" formatCode="#,##0">
                  <c:v>280750.8609608094</c:v>
                </c:pt>
                <c:pt idx="35" formatCode="#,##0">
                  <c:v>281039.48444963433</c:v>
                </c:pt>
                <c:pt idx="36" formatCode="#,##0">
                  <c:v>281345.37913632789</c:v>
                </c:pt>
              </c:numCache>
            </c:numRef>
          </c:val>
          <c:smooth val="0"/>
          <c:extLst>
            <c:ext xmlns:c16="http://schemas.microsoft.com/office/drawing/2014/chart" uri="{C3380CC4-5D6E-409C-BE32-E72D297353CC}">
              <c16:uniqueId val="{00000000-C1E7-4226-B7B2-1C6C892F1474}"/>
            </c:ext>
          </c:extLst>
        </c:ser>
        <c:dLbls>
          <c:showLegendKey val="0"/>
          <c:showVal val="0"/>
          <c:showCatName val="0"/>
          <c:showSerName val="0"/>
          <c:showPercent val="0"/>
          <c:showBubbleSize val="0"/>
        </c:dLbls>
        <c:smooth val="0"/>
        <c:axId val="354992880"/>
        <c:axId val="474249664"/>
      </c:lineChart>
      <c:dateAx>
        <c:axId val="354992880"/>
        <c:scaling>
          <c:orientation val="minMax"/>
          <c:min val="42095"/>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4249664"/>
        <c:crosses val="autoZero"/>
        <c:auto val="1"/>
        <c:lblOffset val="100"/>
        <c:baseTimeUnit val="months"/>
      </c:dateAx>
      <c:valAx>
        <c:axId val="4742496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49928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2903937007874017"/>
          <c:y val="0.14856481481481484"/>
          <c:w val="0.84596062992125987"/>
          <c:h val="0.64232247010790322"/>
        </c:manualLayout>
      </c:layout>
      <c:lineChart>
        <c:grouping val="standard"/>
        <c:varyColors val="0"/>
        <c:ser>
          <c:idx val="0"/>
          <c:order val="0"/>
          <c:spPr>
            <a:ln w="28575" cap="rnd">
              <a:solidFill>
                <a:schemeClr val="accent1"/>
              </a:solidFill>
              <a:round/>
            </a:ln>
            <a:effectLst/>
          </c:spPr>
          <c:marker>
            <c:symbol val="none"/>
          </c:marker>
          <c:trendline>
            <c:spPr>
              <a:ln w="19050" cap="rnd">
                <a:solidFill>
                  <a:schemeClr val="accent1"/>
                </a:solidFill>
                <a:prstDash val="sysDot"/>
              </a:ln>
              <a:effectLst/>
            </c:spPr>
            <c:trendlineType val="linear"/>
            <c:forward val="24"/>
            <c:dispRSqr val="1"/>
            <c:dispEq val="1"/>
            <c:trendlineLbl>
              <c:layout>
                <c:manualLayout>
                  <c:x val="2.1865704286964131E-3"/>
                  <c:y val="0.23466316710411197"/>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cat>
            <c:numRef>
              <c:f>'world supplies_total'!$U$23:$U$36</c:f>
              <c:numCache>
                <c:formatCode>mmm\-yy</c:formatCode>
                <c:ptCount val="14"/>
                <c:pt idx="0">
                  <c:v>42095</c:v>
                </c:pt>
                <c:pt idx="1">
                  <c:v>42125</c:v>
                </c:pt>
                <c:pt idx="2">
                  <c:v>42156</c:v>
                </c:pt>
                <c:pt idx="3">
                  <c:v>42186</c:v>
                </c:pt>
                <c:pt idx="4">
                  <c:v>42217</c:v>
                </c:pt>
                <c:pt idx="5">
                  <c:v>42248</c:v>
                </c:pt>
                <c:pt idx="6">
                  <c:v>42278</c:v>
                </c:pt>
                <c:pt idx="7">
                  <c:v>42309</c:v>
                </c:pt>
                <c:pt idx="8">
                  <c:v>42339</c:v>
                </c:pt>
                <c:pt idx="9">
                  <c:v>42370</c:v>
                </c:pt>
                <c:pt idx="10">
                  <c:v>42401</c:v>
                </c:pt>
                <c:pt idx="11">
                  <c:v>42430</c:v>
                </c:pt>
                <c:pt idx="12">
                  <c:v>42461</c:v>
                </c:pt>
                <c:pt idx="13">
                  <c:v>42491</c:v>
                </c:pt>
              </c:numCache>
            </c:numRef>
          </c:cat>
          <c:val>
            <c:numRef>
              <c:f>'world supplies_total'!$V$23:$V$36</c:f>
              <c:numCache>
                <c:formatCode>#,##0</c:formatCode>
                <c:ptCount val="14"/>
                <c:pt idx="0">
                  <c:v>262730.20335228095</c:v>
                </c:pt>
                <c:pt idx="1">
                  <c:v>263376.97807338712</c:v>
                </c:pt>
                <c:pt idx="2">
                  <c:v>264030.44258951972</c:v>
                </c:pt>
                <c:pt idx="3">
                  <c:v>264677.43703348754</c:v>
                </c:pt>
                <c:pt idx="4">
                  <c:v>265245.19023016427</c:v>
                </c:pt>
                <c:pt idx="5">
                  <c:v>265502.87561354588</c:v>
                </c:pt>
                <c:pt idx="6">
                  <c:v>266151.72758305352</c:v>
                </c:pt>
                <c:pt idx="7">
                  <c:v>266782.8657052301</c:v>
                </c:pt>
                <c:pt idx="8">
                  <c:v>267403.52121439361</c:v>
                </c:pt>
                <c:pt idx="9">
                  <c:v>267809.54503857356</c:v>
                </c:pt>
                <c:pt idx="10">
                  <c:v>269245.08043485001</c:v>
                </c:pt>
                <c:pt idx="11">
                  <c:v>269964.42604817526</c:v>
                </c:pt>
                <c:pt idx="12">
                  <c:v>270040.45996038947</c:v>
                </c:pt>
                <c:pt idx="13">
                  <c:v>270113.72761073458</c:v>
                </c:pt>
              </c:numCache>
            </c:numRef>
          </c:val>
          <c:smooth val="0"/>
          <c:extLst>
            <c:ext xmlns:c16="http://schemas.microsoft.com/office/drawing/2014/chart" uri="{C3380CC4-5D6E-409C-BE32-E72D297353CC}">
              <c16:uniqueId val="{00000000-28A6-4997-AB88-0DE504F15687}"/>
            </c:ext>
          </c:extLst>
        </c:ser>
        <c:dLbls>
          <c:showLegendKey val="0"/>
          <c:showVal val="0"/>
          <c:showCatName val="0"/>
          <c:showSerName val="0"/>
          <c:showPercent val="0"/>
          <c:showBubbleSize val="0"/>
        </c:dLbls>
        <c:smooth val="0"/>
        <c:axId val="474250448"/>
        <c:axId val="474250840"/>
      </c:lineChart>
      <c:dateAx>
        <c:axId val="47425044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4250840"/>
        <c:crosses val="autoZero"/>
        <c:auto val="1"/>
        <c:lblOffset val="100"/>
        <c:baseTimeUnit val="months"/>
      </c:dateAx>
      <c:valAx>
        <c:axId val="4742508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42504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'world supplies_total'!$A$24</c:f>
              <c:strCache>
                <c:ptCount val="1"/>
                <c:pt idx="0">
                  <c:v>May</c:v>
                </c:pt>
              </c:strCache>
            </c:strRef>
          </c:tx>
          <c:spPr>
            <a:solidFill>
              <a:schemeClr val="accent1"/>
            </a:solidFill>
            <a:ln>
              <a:noFill/>
            </a:ln>
            <a:effectLst/>
          </c:spPr>
          <c:invertIfNegative val="0"/>
          <c:cat>
            <c:numRef>
              <c:extLst>
                <c:ext xmlns:c15="http://schemas.microsoft.com/office/drawing/2012/chart" uri="{02D57815-91ED-43cb-92C2-25804820EDAC}">
                  <c15:fullRef>
                    <c15:sqref>'world supplies_total'!$B$19:$K$19</c15:sqref>
                  </c15:fullRef>
                </c:ext>
              </c:extLst>
              <c:f>'world supplies_total'!$G$19:$K$19</c:f>
              <c:numCache>
                <c:formatCode>General</c:formatCode>
                <c:ptCount val="5"/>
                <c:pt idx="0">
                  <c:v>2014</c:v>
                </c:pt>
                <c:pt idx="1">
                  <c:v>2015</c:v>
                </c:pt>
                <c:pt idx="2">
                  <c:v>2016</c:v>
                </c:pt>
                <c:pt idx="3">
                  <c:v>2017</c:v>
                </c:pt>
                <c:pt idx="4">
                  <c:v>2018</c:v>
                </c:pt>
              </c:numCache>
            </c:numRef>
          </c:cat>
          <c:val>
            <c:numRef>
              <c:extLst>
                <c:ext xmlns:c15="http://schemas.microsoft.com/office/drawing/2012/chart" uri="{02D57815-91ED-43cb-92C2-25804820EDAC}">
                  <c15:fullRef>
                    <c15:sqref>'world supplies_total'!$B$24:$K$24</c15:sqref>
                  </c15:fullRef>
                </c:ext>
              </c:extLst>
              <c:f>'world supplies_total'!$G$24:$K$24</c:f>
              <c:numCache>
                <c:formatCode>#,##0</c:formatCode>
                <c:ptCount val="5"/>
                <c:pt idx="0">
                  <c:v>109025.62883361829</c:v>
                </c:pt>
                <c:pt idx="1">
                  <c:v>110174.68540782317</c:v>
                </c:pt>
                <c:pt idx="2">
                  <c:v>112884.89180416414</c:v>
                </c:pt>
                <c:pt idx="3">
                  <c:v>113108.9037927466</c:v>
                </c:pt>
                <c:pt idx="4">
                  <c:v>115208.85024921117</c:v>
                </c:pt>
              </c:numCache>
            </c:numRef>
          </c:val>
          <c:extLst>
            <c:ext xmlns:c16="http://schemas.microsoft.com/office/drawing/2014/chart" uri="{C3380CC4-5D6E-409C-BE32-E72D297353CC}">
              <c16:uniqueId val="{00000000-5C74-43B2-9170-B65A8209A3A7}"/>
            </c:ext>
          </c:extLst>
        </c:ser>
        <c:dLbls>
          <c:showLegendKey val="0"/>
          <c:showVal val="0"/>
          <c:showCatName val="0"/>
          <c:showSerName val="0"/>
          <c:showPercent val="0"/>
          <c:showBubbleSize val="0"/>
        </c:dLbls>
        <c:gapWidth val="219"/>
        <c:overlap val="-27"/>
        <c:axId val="474251624"/>
        <c:axId val="474252016"/>
      </c:barChart>
      <c:catAx>
        <c:axId val="4742516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4252016"/>
        <c:crosses val="autoZero"/>
        <c:auto val="1"/>
        <c:lblAlgn val="ctr"/>
        <c:lblOffset val="100"/>
        <c:noMultiLvlLbl val="0"/>
      </c:catAx>
      <c:valAx>
        <c:axId val="47425201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42516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'world supplies_total'!$I$2</c:f>
              <c:strCache>
                <c:ptCount val="1"/>
                <c:pt idx="0">
                  <c:v>2016</c:v>
                </c:pt>
              </c:strCache>
            </c:strRef>
          </c:tx>
          <c:spPr>
            <a:solidFill>
              <a:schemeClr val="accent1"/>
            </a:solidFill>
            <a:ln>
              <a:noFill/>
            </a:ln>
            <a:effectLst/>
          </c:spPr>
          <c:invertIfNegative val="0"/>
          <c:cat>
            <c:strLit>
              <c:ptCount val="6"/>
              <c:pt idx="0">
                <c:v>January</c:v>
              </c:pt>
              <c:pt idx="1">
                <c:v>February</c:v>
              </c:pt>
              <c:pt idx="2">
                <c:v>March</c:v>
              </c:pt>
              <c:pt idx="3">
                <c:v>April</c:v>
              </c:pt>
              <c:pt idx="4">
                <c:v>May</c:v>
              </c:pt>
              <c:pt idx="5">
                <c:v>June</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'world supplies_total'!$I$20:$I$31</c15:sqref>
                  </c15:fullRef>
                </c:ext>
              </c:extLst>
              <c:f>'world supplies_total'!$I$20:$I$25</c:f>
              <c:numCache>
                <c:formatCode>#,##0</c:formatCode>
                <c:ptCount val="6"/>
                <c:pt idx="0">
                  <c:v>22940.476060543671</c:v>
                </c:pt>
                <c:pt idx="1">
                  <c:v>44492.985775536945</c:v>
                </c:pt>
                <c:pt idx="2">
                  <c:v>67568.951883747068</c:v>
                </c:pt>
                <c:pt idx="3">
                  <c:v>90022.242224050409</c:v>
                </c:pt>
                <c:pt idx="4">
                  <c:v>112884.89180416414</c:v>
                </c:pt>
                <c:pt idx="5">
                  <c:v>133828.73536257615</c:v>
                </c:pt>
              </c:numCache>
            </c:numRef>
          </c:val>
          <c:extLst>
            <c:ext xmlns:c16="http://schemas.microsoft.com/office/drawing/2014/chart" uri="{C3380CC4-5D6E-409C-BE32-E72D297353CC}">
              <c16:uniqueId val="{00000003-B9E6-42AE-9ECA-BA49E921895F}"/>
            </c:ext>
          </c:extLst>
        </c:ser>
        <c:ser>
          <c:idx val="1"/>
          <c:order val="1"/>
          <c:tx>
            <c:strRef>
              <c:f>'world supplies_total'!$J$2</c:f>
              <c:strCache>
                <c:ptCount val="1"/>
                <c:pt idx="0">
                  <c:v>2017</c:v>
                </c:pt>
              </c:strCache>
            </c:strRef>
          </c:tx>
          <c:spPr>
            <a:solidFill>
              <a:schemeClr val="accent2"/>
            </a:solidFill>
            <a:ln>
              <a:noFill/>
            </a:ln>
            <a:effectLst/>
          </c:spPr>
          <c:invertIfNegative val="0"/>
          <c:cat>
            <c:strRef>
              <c:extLst>
                <c:ext xmlns:c15="http://schemas.microsoft.com/office/drawing/2012/chart" uri="{02D57815-91ED-43cb-92C2-25804820EDAC}">
                  <c15:fullRef>
                    <c15:sqref>'world supplies_total'!$A$3:$A$14</c15:sqref>
                  </c15:fullRef>
                </c:ext>
              </c:extLst>
              <c:f>'world supplies_total'!$A$3:$A$8</c:f>
              <c:strCache>
                <c:ptCount val="6"/>
                <c:pt idx="0">
                  <c:v>January</c:v>
                </c:pt>
                <c:pt idx="1">
                  <c:v>February</c:v>
                </c:pt>
                <c:pt idx="2">
                  <c:v>March</c:v>
                </c:pt>
                <c:pt idx="3">
                  <c:v>April</c:v>
                </c:pt>
                <c:pt idx="4">
                  <c:v>May</c:v>
                </c:pt>
                <c:pt idx="5">
                  <c:v>June</c:v>
                </c:pt>
              </c:strCache>
            </c:strRef>
          </c:cat>
          <c:val>
            <c:numRef>
              <c:extLst>
                <c:ext xmlns:c15="http://schemas.microsoft.com/office/drawing/2012/chart" uri="{02D57815-91ED-43cb-92C2-25804820EDAC}">
                  <c15:fullRef>
                    <c15:sqref>'world supplies_total'!$J$20:$J$31</c15:sqref>
                  </c15:fullRef>
                </c:ext>
              </c:extLst>
              <c:f>'world supplies_total'!$J$20:$J$25</c:f>
              <c:numCache>
                <c:formatCode>#,##0</c:formatCode>
                <c:ptCount val="6"/>
                <c:pt idx="0">
                  <c:v>22884.461147043738</c:v>
                </c:pt>
                <c:pt idx="1">
                  <c:v>43713.597444362604</c:v>
                </c:pt>
                <c:pt idx="2">
                  <c:v>67144.835031152281</c:v>
                </c:pt>
                <c:pt idx="3">
                  <c:v>89966.067292274907</c:v>
                </c:pt>
                <c:pt idx="4">
                  <c:v>113108.9037927466</c:v>
                </c:pt>
                <c:pt idx="5">
                  <c:v>134527.65188573214</c:v>
                </c:pt>
              </c:numCache>
            </c:numRef>
          </c:val>
          <c:extLst>
            <c:ext xmlns:c16="http://schemas.microsoft.com/office/drawing/2014/chart" uri="{C3380CC4-5D6E-409C-BE32-E72D297353CC}">
              <c16:uniqueId val="{00000001-B9E6-42AE-9ECA-BA49E921895F}"/>
            </c:ext>
          </c:extLst>
        </c:ser>
        <c:ser>
          <c:idx val="2"/>
          <c:order val="2"/>
          <c:tx>
            <c:strRef>
              <c:f>'world supplies_total'!$K$2</c:f>
              <c:strCache>
                <c:ptCount val="1"/>
                <c:pt idx="0">
                  <c:v>2018</c:v>
                </c:pt>
              </c:strCache>
            </c:strRef>
          </c:tx>
          <c:spPr>
            <a:solidFill>
              <a:schemeClr val="accent3"/>
            </a:solidFill>
            <a:ln>
              <a:noFill/>
            </a:ln>
            <a:effectLst/>
          </c:spPr>
          <c:invertIfNegative val="0"/>
          <c:cat>
            <c:strRef>
              <c:extLst>
                <c:ext xmlns:c15="http://schemas.microsoft.com/office/drawing/2012/chart" uri="{02D57815-91ED-43cb-92C2-25804820EDAC}">
                  <c15:fullRef>
                    <c15:sqref>'world supplies_total'!$A$3:$A$14</c15:sqref>
                  </c15:fullRef>
                </c:ext>
              </c:extLst>
              <c:f>'world supplies_total'!$A$3:$A$8</c:f>
              <c:strCache>
                <c:ptCount val="6"/>
                <c:pt idx="0">
                  <c:v>January</c:v>
                </c:pt>
                <c:pt idx="1">
                  <c:v>February</c:v>
                </c:pt>
                <c:pt idx="2">
                  <c:v>March</c:v>
                </c:pt>
                <c:pt idx="3">
                  <c:v>April</c:v>
                </c:pt>
                <c:pt idx="4">
                  <c:v>May</c:v>
                </c:pt>
                <c:pt idx="5">
                  <c:v>June</c:v>
                </c:pt>
              </c:strCache>
            </c:strRef>
          </c:cat>
          <c:val>
            <c:numRef>
              <c:extLst>
                <c:ext xmlns:c15="http://schemas.microsoft.com/office/drawing/2012/chart" uri="{02D57815-91ED-43cb-92C2-25804820EDAC}">
                  <c15:fullRef>
                    <c15:sqref>'world supplies_total'!$K$20:$K$31</c15:sqref>
                  </c15:fullRef>
                </c:ext>
              </c:extLst>
              <c:f>'world supplies_total'!$K$20:$K$25</c:f>
              <c:numCache>
                <c:formatCode>#,##0</c:formatCode>
                <c:ptCount val="6"/>
                <c:pt idx="0">
                  <c:v>23502.79522735122</c:v>
                </c:pt>
                <c:pt idx="1">
                  <c:v>44821.480717996237</c:v>
                </c:pt>
                <c:pt idx="2">
                  <c:v>68541.341793610831</c:v>
                </c:pt>
                <c:pt idx="3">
                  <c:v>91668.468741427045</c:v>
                </c:pt>
                <c:pt idx="4">
                  <c:v>115208.85024921117</c:v>
                </c:pt>
                <c:pt idx="5">
                  <c:v>136917.57217778228</c:v>
                </c:pt>
              </c:numCache>
            </c:numRef>
          </c:val>
          <c:extLst>
            <c:ext xmlns:c16="http://schemas.microsoft.com/office/drawing/2014/chart" uri="{C3380CC4-5D6E-409C-BE32-E72D297353CC}">
              <c16:uniqueId val="{00000002-B9E6-42AE-9ECA-BA49E921895F}"/>
            </c:ext>
          </c:extLst>
        </c:ser>
        <c:dLbls>
          <c:showLegendKey val="0"/>
          <c:showVal val="0"/>
          <c:showCatName val="0"/>
          <c:showSerName val="0"/>
          <c:showPercent val="0"/>
          <c:showBubbleSize val="0"/>
        </c:dLbls>
        <c:gapWidth val="150"/>
        <c:axId val="474252800"/>
        <c:axId val="474253192"/>
      </c:barChart>
      <c:catAx>
        <c:axId val="474252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4253192"/>
        <c:crosses val="autoZero"/>
        <c:auto val="1"/>
        <c:lblAlgn val="ctr"/>
        <c:lblOffset val="100"/>
        <c:noMultiLvlLbl val="0"/>
      </c:catAx>
      <c:valAx>
        <c:axId val="4742531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42528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GB" sz="1200"/>
              <a:t>year on year change in </a:t>
            </a:r>
          </a:p>
          <a:p>
            <a:pPr>
              <a:defRPr sz="1200"/>
            </a:pPr>
            <a:r>
              <a:rPr lang="en-GB" sz="1200"/>
              <a:t>global</a:t>
            </a:r>
            <a:r>
              <a:rPr lang="en-GB" sz="1200" baseline="0"/>
              <a:t> milk supplies</a:t>
            </a:r>
            <a:endParaRPr lang="en-GB" sz="1200"/>
          </a:p>
        </c:rich>
      </c:tx>
      <c:layout>
        <c:manualLayout>
          <c:xMode val="edge"/>
          <c:yMode val="edge"/>
          <c:x val="0.28095122484689417"/>
          <c:y val="8.3300537845992385E-3"/>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12848643919510061"/>
          <c:y val="0.15452249770431589"/>
          <c:w val="0.82706911636045499"/>
          <c:h val="0.66646464646464643"/>
        </c:manualLayout>
      </c:layout>
      <c:barChart>
        <c:barDir val="col"/>
        <c:grouping val="clustered"/>
        <c:varyColors val="0"/>
        <c:ser>
          <c:idx val="0"/>
          <c:order val="0"/>
          <c:spPr>
            <a:solidFill>
              <a:schemeClr val="accent1"/>
            </a:solidFill>
            <a:ln>
              <a:noFill/>
            </a:ln>
            <a:effectLst/>
          </c:spPr>
          <c:invertIfNegative val="0"/>
          <c:cat>
            <c:strRef>
              <c:f>'world supplies_total'!$N$3:$N$13</c:f>
              <c:strCache>
                <c:ptCount val="11"/>
                <c:pt idx="0">
                  <c:v>Jan</c:v>
                </c:pt>
                <c:pt idx="1">
                  <c:v>Feb</c:v>
                </c:pt>
                <c:pt idx="2">
                  <c:v>Mar</c:v>
                </c:pt>
                <c:pt idx="3">
                  <c:v>Apr</c:v>
                </c:pt>
                <c:pt idx="4">
                  <c:v>May</c:v>
                </c:pt>
                <c:pt idx="5">
                  <c:v>Jun</c:v>
                </c:pt>
                <c:pt idx="6">
                  <c:v>Jul</c:v>
                </c:pt>
                <c:pt idx="7">
                  <c:v>Aug</c:v>
                </c:pt>
                <c:pt idx="8">
                  <c:v>Sep</c:v>
                </c:pt>
                <c:pt idx="9">
                  <c:v>Oct</c:v>
                </c:pt>
                <c:pt idx="10">
                  <c:v>Nov</c:v>
                </c:pt>
              </c:strCache>
            </c:strRef>
          </c:cat>
          <c:val>
            <c:numRef>
              <c:f>'world supplies_total'!$P$3:$P$13</c:f>
              <c:numCache>
                <c:formatCode>0.0</c:formatCode>
                <c:ptCount val="11"/>
                <c:pt idx="0">
                  <c:v>618.33408030748251</c:v>
                </c:pt>
                <c:pt idx="1">
                  <c:v>489.54919332614736</c:v>
                </c:pt>
                <c:pt idx="2">
                  <c:v>288.62348882492734</c:v>
                </c:pt>
                <c:pt idx="3">
                  <c:v>305.89468669358757</c:v>
                </c:pt>
                <c:pt idx="4">
                  <c:v>397.54500731244116</c:v>
                </c:pt>
                <c:pt idx="5">
                  <c:v>289.9738355855734</c:v>
                </c:pt>
                <c:pt idx="6">
                  <c:v>179.54713548911604</c:v>
                </c:pt>
                <c:pt idx="7">
                  <c:v>189.00272881959609</c:v>
                </c:pt>
                <c:pt idx="8">
                  <c:v>267.99032218213324</c:v>
                </c:pt>
                <c:pt idx="9">
                  <c:v>179.20211149831448</c:v>
                </c:pt>
                <c:pt idx="10">
                  <c:v>-89.410524027640349</c:v>
                </c:pt>
              </c:numCache>
            </c:numRef>
          </c:val>
          <c:extLst>
            <c:ext xmlns:c16="http://schemas.microsoft.com/office/drawing/2014/chart" uri="{C3380CC4-5D6E-409C-BE32-E72D297353CC}">
              <c16:uniqueId val="{00000000-3E57-4BF1-BF0E-BA2579319904}"/>
            </c:ext>
          </c:extLst>
        </c:ser>
        <c:dLbls>
          <c:showLegendKey val="0"/>
          <c:showVal val="0"/>
          <c:showCatName val="0"/>
          <c:showSerName val="0"/>
          <c:showPercent val="0"/>
          <c:showBubbleSize val="0"/>
        </c:dLbls>
        <c:gapWidth val="219"/>
        <c:overlap val="-27"/>
        <c:axId val="474253976"/>
        <c:axId val="474254368"/>
      </c:barChart>
      <c:catAx>
        <c:axId val="47425397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474254368"/>
        <c:crosses val="autoZero"/>
        <c:auto val="1"/>
        <c:lblAlgn val="ctr"/>
        <c:lblOffset val="100"/>
        <c:noMultiLvlLbl val="0"/>
      </c:catAx>
      <c:valAx>
        <c:axId val="4742543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m litres</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47425397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1">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2"/>
          <c:order val="0"/>
          <c:tx>
            <c:strRef>
              <c:f>'12 month rolling by region'!$D$3</c:f>
              <c:strCache>
                <c:ptCount val="1"/>
                <c:pt idx="0">
                  <c:v>EU28</c:v>
                </c:pt>
              </c:strCache>
            </c:strRef>
          </c:tx>
          <c:spPr>
            <a:solidFill>
              <a:schemeClr val="accent3"/>
            </a:solidFill>
            <a:ln>
              <a:noFill/>
            </a:ln>
            <a:effectLst/>
          </c:spPr>
          <c:invertIfNegative val="0"/>
          <c:cat>
            <c:numRef>
              <c:f>'12 month rolling by region'!$A$16:$A$64</c:f>
              <c:numCache>
                <c:formatCode>mmm\-yy</c:formatCode>
                <c:ptCount val="49"/>
                <c:pt idx="0">
                  <c:v>41730</c:v>
                </c:pt>
                <c:pt idx="1">
                  <c:v>41760</c:v>
                </c:pt>
                <c:pt idx="2">
                  <c:v>41791</c:v>
                </c:pt>
                <c:pt idx="3">
                  <c:v>41821</c:v>
                </c:pt>
                <c:pt idx="4">
                  <c:v>41852</c:v>
                </c:pt>
                <c:pt idx="5">
                  <c:v>41883</c:v>
                </c:pt>
                <c:pt idx="6">
                  <c:v>41913</c:v>
                </c:pt>
                <c:pt idx="7">
                  <c:v>41944</c:v>
                </c:pt>
                <c:pt idx="8">
                  <c:v>41974</c:v>
                </c:pt>
                <c:pt idx="9">
                  <c:v>42005</c:v>
                </c:pt>
                <c:pt idx="10">
                  <c:v>42036</c:v>
                </c:pt>
                <c:pt idx="11">
                  <c:v>42064</c:v>
                </c:pt>
                <c:pt idx="12">
                  <c:v>42095</c:v>
                </c:pt>
                <c:pt idx="13">
                  <c:v>42125</c:v>
                </c:pt>
                <c:pt idx="14">
                  <c:v>42156</c:v>
                </c:pt>
                <c:pt idx="15">
                  <c:v>42186</c:v>
                </c:pt>
                <c:pt idx="16">
                  <c:v>42217</c:v>
                </c:pt>
                <c:pt idx="17">
                  <c:v>42248</c:v>
                </c:pt>
                <c:pt idx="18">
                  <c:v>42278</c:v>
                </c:pt>
                <c:pt idx="19">
                  <c:v>42309</c:v>
                </c:pt>
                <c:pt idx="20">
                  <c:v>42339</c:v>
                </c:pt>
                <c:pt idx="21">
                  <c:v>42370</c:v>
                </c:pt>
                <c:pt idx="22">
                  <c:v>42401</c:v>
                </c:pt>
                <c:pt idx="23">
                  <c:v>42430</c:v>
                </c:pt>
                <c:pt idx="24">
                  <c:v>42461</c:v>
                </c:pt>
                <c:pt idx="25">
                  <c:v>42491</c:v>
                </c:pt>
                <c:pt idx="26">
                  <c:v>42522</c:v>
                </c:pt>
                <c:pt idx="27">
                  <c:v>42552</c:v>
                </c:pt>
                <c:pt idx="28">
                  <c:v>42583</c:v>
                </c:pt>
                <c:pt idx="29">
                  <c:v>42614</c:v>
                </c:pt>
                <c:pt idx="30">
                  <c:v>42644</c:v>
                </c:pt>
                <c:pt idx="31">
                  <c:v>42675</c:v>
                </c:pt>
                <c:pt idx="32">
                  <c:v>42705</c:v>
                </c:pt>
                <c:pt idx="33">
                  <c:v>42736</c:v>
                </c:pt>
                <c:pt idx="34">
                  <c:v>42767</c:v>
                </c:pt>
                <c:pt idx="35">
                  <c:v>42795</c:v>
                </c:pt>
                <c:pt idx="36">
                  <c:v>42826</c:v>
                </c:pt>
                <c:pt idx="37">
                  <c:v>42856</c:v>
                </c:pt>
                <c:pt idx="38">
                  <c:v>42887</c:v>
                </c:pt>
                <c:pt idx="39">
                  <c:v>42917</c:v>
                </c:pt>
                <c:pt idx="40">
                  <c:v>42948</c:v>
                </c:pt>
                <c:pt idx="41">
                  <c:v>42979</c:v>
                </c:pt>
                <c:pt idx="42">
                  <c:v>43009</c:v>
                </c:pt>
                <c:pt idx="43">
                  <c:v>43040</c:v>
                </c:pt>
                <c:pt idx="44">
                  <c:v>43070</c:v>
                </c:pt>
                <c:pt idx="45">
                  <c:v>43101</c:v>
                </c:pt>
                <c:pt idx="46">
                  <c:v>43132</c:v>
                </c:pt>
                <c:pt idx="47">
                  <c:v>43160</c:v>
                </c:pt>
                <c:pt idx="48">
                  <c:v>43191</c:v>
                </c:pt>
              </c:numCache>
            </c:numRef>
          </c:cat>
          <c:val>
            <c:numRef>
              <c:f>'12 month rolling by region'!$D$16:$D$64</c:f>
              <c:numCache>
                <c:formatCode>#,##0</c:formatCode>
                <c:ptCount val="49"/>
                <c:pt idx="0">
                  <c:v>11449.811302800001</c:v>
                </c:pt>
                <c:pt idx="1">
                  <c:v>11891.281215599998</c:v>
                </c:pt>
                <c:pt idx="2">
                  <c:v>11295.367728000001</c:v>
                </c:pt>
                <c:pt idx="3">
                  <c:v>11302.292098800001</c:v>
                </c:pt>
                <c:pt idx="4">
                  <c:v>10961.4246504</c:v>
                </c:pt>
                <c:pt idx="5">
                  <c:v>10467.240172799999</c:v>
                </c:pt>
                <c:pt idx="6">
                  <c:v>10346.010270000001</c:v>
                </c:pt>
                <c:pt idx="7">
                  <c:v>9877.1730684000013</c:v>
                </c:pt>
                <c:pt idx="8">
                  <c:v>10322.343100799995</c:v>
                </c:pt>
                <c:pt idx="9">
                  <c:v>10525.733139600003</c:v>
                </c:pt>
                <c:pt idx="10">
                  <c:v>9757.0017299999981</c:v>
                </c:pt>
                <c:pt idx="11">
                  <c:v>11135.485657199999</c:v>
                </c:pt>
                <c:pt idx="12">
                  <c:v>11635.9729632</c:v>
                </c:pt>
                <c:pt idx="13">
                  <c:v>12240.403523999999</c:v>
                </c:pt>
                <c:pt idx="14">
                  <c:v>11716.414145999997</c:v>
                </c:pt>
                <c:pt idx="15">
                  <c:v>11604.1577616</c:v>
                </c:pt>
                <c:pt idx="16">
                  <c:v>11271.564596400005</c:v>
                </c:pt>
                <c:pt idx="17">
                  <c:v>10684.702319999999</c:v>
                </c:pt>
                <c:pt idx="18">
                  <c:v>10892.103249600001</c:v>
                </c:pt>
                <c:pt idx="19">
                  <c:v>10370.366962800003</c:v>
                </c:pt>
                <c:pt idx="20">
                  <c:v>10904.485539600002</c:v>
                </c:pt>
                <c:pt idx="21">
                  <c:v>11069.9712036</c:v>
                </c:pt>
                <c:pt idx="22">
                  <c:v>10733.580802799999</c:v>
                </c:pt>
                <c:pt idx="23">
                  <c:v>11798.8073604</c:v>
                </c:pt>
                <c:pt idx="24">
                  <c:v>11866.6623096</c:v>
                </c:pt>
                <c:pt idx="25">
                  <c:v>12440.763543600004</c:v>
                </c:pt>
                <c:pt idx="26">
                  <c:v>11565.223957200002</c:v>
                </c:pt>
                <c:pt idx="27">
                  <c:v>11491.930511999999</c:v>
                </c:pt>
                <c:pt idx="28">
                  <c:v>11152.811151600003</c:v>
                </c:pt>
                <c:pt idx="29">
                  <c:v>10442.543574000001</c:v>
                </c:pt>
                <c:pt idx="30">
                  <c:v>10530.482112000002</c:v>
                </c:pt>
                <c:pt idx="31">
                  <c:v>10023.206397600001</c:v>
                </c:pt>
                <c:pt idx="32">
                  <c:v>10605.795569999998</c:v>
                </c:pt>
                <c:pt idx="33">
                  <c:v>10980.721599600001</c:v>
                </c:pt>
                <c:pt idx="34">
                  <c:v>10324.256286000002</c:v>
                </c:pt>
                <c:pt idx="35">
                  <c:v>11966.439288</c:v>
                </c:pt>
                <c:pt idx="36">
                  <c:v>12006.3345408</c:v>
                </c:pt>
                <c:pt idx="37">
                  <c:v>12553.282141200001</c:v>
                </c:pt>
                <c:pt idx="38">
                  <c:v>11846.549586000001</c:v>
                </c:pt>
                <c:pt idx="39">
                  <c:v>11825.018968800003</c:v>
                </c:pt>
                <c:pt idx="40">
                  <c:v>11484.5594076</c:v>
                </c:pt>
                <c:pt idx="41">
                  <c:v>10936.902860399996</c:v>
                </c:pt>
                <c:pt idx="42">
                  <c:v>11101.193997599999</c:v>
                </c:pt>
                <c:pt idx="43">
                  <c:v>10658.995714800001</c:v>
                </c:pt>
                <c:pt idx="44">
                  <c:v>11123.190771600002</c:v>
                </c:pt>
                <c:pt idx="45">
                  <c:v>11471.730384</c:v>
                </c:pt>
                <c:pt idx="46">
                  <c:v>10643.505712799997</c:v>
                </c:pt>
                <c:pt idx="47">
                  <c:v>12078.433459200003</c:v>
                </c:pt>
                <c:pt idx="48">
                  <c:v>12140.374044000006</c:v>
                </c:pt>
              </c:numCache>
            </c:numRef>
          </c:val>
          <c:extLst>
            <c:ext xmlns:c16="http://schemas.microsoft.com/office/drawing/2014/chart" uri="{C3380CC4-5D6E-409C-BE32-E72D297353CC}">
              <c16:uniqueId val="{00000002-A422-4460-899A-E4286080C9C2}"/>
            </c:ext>
          </c:extLst>
        </c:ser>
        <c:ser>
          <c:idx val="4"/>
          <c:order val="1"/>
          <c:tx>
            <c:strRef>
              <c:f>'12 month rolling by region'!$F$3</c:f>
              <c:strCache>
                <c:ptCount val="1"/>
                <c:pt idx="0">
                  <c:v>United States</c:v>
                </c:pt>
              </c:strCache>
            </c:strRef>
          </c:tx>
          <c:spPr>
            <a:solidFill>
              <a:schemeClr val="accent5"/>
            </a:solidFill>
            <a:ln>
              <a:noFill/>
            </a:ln>
            <a:effectLst/>
          </c:spPr>
          <c:invertIfNegative val="0"/>
          <c:cat>
            <c:numRef>
              <c:f>'12 month rolling by region'!$A$16:$A$64</c:f>
              <c:numCache>
                <c:formatCode>mmm\-yy</c:formatCode>
                <c:ptCount val="49"/>
                <c:pt idx="0">
                  <c:v>41730</c:v>
                </c:pt>
                <c:pt idx="1">
                  <c:v>41760</c:v>
                </c:pt>
                <c:pt idx="2">
                  <c:v>41791</c:v>
                </c:pt>
                <c:pt idx="3">
                  <c:v>41821</c:v>
                </c:pt>
                <c:pt idx="4">
                  <c:v>41852</c:v>
                </c:pt>
                <c:pt idx="5">
                  <c:v>41883</c:v>
                </c:pt>
                <c:pt idx="6">
                  <c:v>41913</c:v>
                </c:pt>
                <c:pt idx="7">
                  <c:v>41944</c:v>
                </c:pt>
                <c:pt idx="8">
                  <c:v>41974</c:v>
                </c:pt>
                <c:pt idx="9">
                  <c:v>42005</c:v>
                </c:pt>
                <c:pt idx="10">
                  <c:v>42036</c:v>
                </c:pt>
                <c:pt idx="11">
                  <c:v>42064</c:v>
                </c:pt>
                <c:pt idx="12">
                  <c:v>42095</c:v>
                </c:pt>
                <c:pt idx="13">
                  <c:v>42125</c:v>
                </c:pt>
                <c:pt idx="14">
                  <c:v>42156</c:v>
                </c:pt>
                <c:pt idx="15">
                  <c:v>42186</c:v>
                </c:pt>
                <c:pt idx="16">
                  <c:v>42217</c:v>
                </c:pt>
                <c:pt idx="17">
                  <c:v>42248</c:v>
                </c:pt>
                <c:pt idx="18">
                  <c:v>42278</c:v>
                </c:pt>
                <c:pt idx="19">
                  <c:v>42309</c:v>
                </c:pt>
                <c:pt idx="20">
                  <c:v>42339</c:v>
                </c:pt>
                <c:pt idx="21">
                  <c:v>42370</c:v>
                </c:pt>
                <c:pt idx="22">
                  <c:v>42401</c:v>
                </c:pt>
                <c:pt idx="23">
                  <c:v>42430</c:v>
                </c:pt>
                <c:pt idx="24">
                  <c:v>42461</c:v>
                </c:pt>
                <c:pt idx="25">
                  <c:v>42491</c:v>
                </c:pt>
                <c:pt idx="26">
                  <c:v>42522</c:v>
                </c:pt>
                <c:pt idx="27">
                  <c:v>42552</c:v>
                </c:pt>
                <c:pt idx="28">
                  <c:v>42583</c:v>
                </c:pt>
                <c:pt idx="29">
                  <c:v>42614</c:v>
                </c:pt>
                <c:pt idx="30">
                  <c:v>42644</c:v>
                </c:pt>
                <c:pt idx="31">
                  <c:v>42675</c:v>
                </c:pt>
                <c:pt idx="32">
                  <c:v>42705</c:v>
                </c:pt>
                <c:pt idx="33">
                  <c:v>42736</c:v>
                </c:pt>
                <c:pt idx="34">
                  <c:v>42767</c:v>
                </c:pt>
                <c:pt idx="35">
                  <c:v>42795</c:v>
                </c:pt>
                <c:pt idx="36">
                  <c:v>42826</c:v>
                </c:pt>
                <c:pt idx="37">
                  <c:v>42856</c:v>
                </c:pt>
                <c:pt idx="38">
                  <c:v>42887</c:v>
                </c:pt>
                <c:pt idx="39">
                  <c:v>42917</c:v>
                </c:pt>
                <c:pt idx="40">
                  <c:v>42948</c:v>
                </c:pt>
                <c:pt idx="41">
                  <c:v>42979</c:v>
                </c:pt>
                <c:pt idx="42">
                  <c:v>43009</c:v>
                </c:pt>
                <c:pt idx="43">
                  <c:v>43040</c:v>
                </c:pt>
                <c:pt idx="44">
                  <c:v>43070</c:v>
                </c:pt>
                <c:pt idx="45">
                  <c:v>43101</c:v>
                </c:pt>
                <c:pt idx="46">
                  <c:v>43132</c:v>
                </c:pt>
                <c:pt idx="47">
                  <c:v>43160</c:v>
                </c:pt>
                <c:pt idx="48">
                  <c:v>43191</c:v>
                </c:pt>
              </c:numCache>
            </c:numRef>
          </c:cat>
          <c:val>
            <c:numRef>
              <c:f>'12 month rolling by region'!$F$16:$F$64</c:f>
              <c:numCache>
                <c:formatCode>#,##0</c:formatCode>
                <c:ptCount val="49"/>
                <c:pt idx="0">
                  <c:v>7700.1219094655999</c:v>
                </c:pt>
                <c:pt idx="1">
                  <c:v>7970.5952991916811</c:v>
                </c:pt>
                <c:pt idx="2">
                  <c:v>7630.9617756105599</c:v>
                </c:pt>
                <c:pt idx="3">
                  <c:v>7680.2989411631997</c:v>
                </c:pt>
                <c:pt idx="4">
                  <c:v>7587.3512453452804</c:v>
                </c:pt>
                <c:pt idx="5">
                  <c:v>7274.5888565740797</c:v>
                </c:pt>
                <c:pt idx="6">
                  <c:v>7519.9531531171206</c:v>
                </c:pt>
                <c:pt idx="7">
                  <c:v>7290.8877416227206</c:v>
                </c:pt>
                <c:pt idx="8">
                  <c:v>7635.8073900844802</c:v>
                </c:pt>
                <c:pt idx="9">
                  <c:v>7792.6290948768001</c:v>
                </c:pt>
                <c:pt idx="10">
                  <c:v>7123.0532766624001</c:v>
                </c:pt>
                <c:pt idx="11">
                  <c:v>7966.6307055312009</c:v>
                </c:pt>
                <c:pt idx="12">
                  <c:v>7838.8826875824006</c:v>
                </c:pt>
                <c:pt idx="13">
                  <c:v>8117.7257750361596</c:v>
                </c:pt>
                <c:pt idx="14">
                  <c:v>7710.2536488201604</c:v>
                </c:pt>
                <c:pt idx="15">
                  <c:v>7780.7353138953604</c:v>
                </c:pt>
                <c:pt idx="16">
                  <c:v>7664.8810769279999</c:v>
                </c:pt>
                <c:pt idx="17">
                  <c:v>7318.6398972460802</c:v>
                </c:pt>
                <c:pt idx="18">
                  <c:v>7545.062246300161</c:v>
                </c:pt>
                <c:pt idx="19">
                  <c:v>7349.0351153097599</c:v>
                </c:pt>
                <c:pt idx="20">
                  <c:v>7681.6204723833607</c:v>
                </c:pt>
                <c:pt idx="21">
                  <c:v>7793.9506260969601</c:v>
                </c:pt>
                <c:pt idx="22">
                  <c:v>7446.3879151948804</c:v>
                </c:pt>
                <c:pt idx="23">
                  <c:v>8105.8319940547208</c:v>
                </c:pt>
                <c:pt idx="24">
                  <c:v>7905.8402694038405</c:v>
                </c:pt>
                <c:pt idx="25">
                  <c:v>8199.2202002793601</c:v>
                </c:pt>
                <c:pt idx="26">
                  <c:v>7828.3104378211201</c:v>
                </c:pt>
                <c:pt idx="27">
                  <c:v>7888.6603635417596</c:v>
                </c:pt>
                <c:pt idx="28">
                  <c:v>7793.5101156902401</c:v>
                </c:pt>
                <c:pt idx="29">
                  <c:v>7484.2718101728005</c:v>
                </c:pt>
                <c:pt idx="30">
                  <c:v>7737.5652940368</c:v>
                </c:pt>
                <c:pt idx="31">
                  <c:v>7532.7279549120003</c:v>
                </c:pt>
                <c:pt idx="32">
                  <c:v>7863.9917807654401</c:v>
                </c:pt>
                <c:pt idx="33">
                  <c:v>7985.5726530201591</c:v>
                </c:pt>
                <c:pt idx="34">
                  <c:v>7353.8807297836802</c:v>
                </c:pt>
                <c:pt idx="35">
                  <c:v>8255.1650219328003</c:v>
                </c:pt>
                <c:pt idx="36">
                  <c:v>8075.4367759910401</c:v>
                </c:pt>
                <c:pt idx="37">
                  <c:v>8348.5532281574397</c:v>
                </c:pt>
                <c:pt idx="38">
                  <c:v>7955.6179453632003</c:v>
                </c:pt>
                <c:pt idx="39">
                  <c:v>8047.2441099609596</c:v>
                </c:pt>
                <c:pt idx="40">
                  <c:v>7950.7723308892801</c:v>
                </c:pt>
                <c:pt idx="41">
                  <c:v>7557.3965376883198</c:v>
                </c:pt>
                <c:pt idx="42">
                  <c:v>7827.4294170076801</c:v>
                </c:pt>
                <c:pt idx="43">
                  <c:v>7603.2096199872003</c:v>
                </c:pt>
                <c:pt idx="44">
                  <c:v>7954.7369245497603</c:v>
                </c:pt>
                <c:pt idx="45">
                  <c:v>8121.6903686966398</c:v>
                </c:pt>
                <c:pt idx="46">
                  <c:v>7476.7831332585602</c:v>
                </c:pt>
                <c:pt idx="47">
                  <c:v>8364.8521132060796</c:v>
                </c:pt>
                <c:pt idx="48">
                  <c:v>8110.6776085286401</c:v>
                </c:pt>
              </c:numCache>
            </c:numRef>
          </c:val>
          <c:extLst>
            <c:ext xmlns:c16="http://schemas.microsoft.com/office/drawing/2014/chart" uri="{C3380CC4-5D6E-409C-BE32-E72D297353CC}">
              <c16:uniqueId val="{00000004-A422-4460-899A-E4286080C9C2}"/>
            </c:ext>
          </c:extLst>
        </c:ser>
        <c:ser>
          <c:idx val="0"/>
          <c:order val="2"/>
          <c:tx>
            <c:strRef>
              <c:f>'12 month rolling by region'!$B$3</c:f>
              <c:strCache>
                <c:ptCount val="1"/>
                <c:pt idx="0">
                  <c:v>Argentina</c:v>
                </c:pt>
              </c:strCache>
            </c:strRef>
          </c:tx>
          <c:spPr>
            <a:solidFill>
              <a:schemeClr val="accent1"/>
            </a:solidFill>
            <a:ln>
              <a:noFill/>
            </a:ln>
            <a:effectLst/>
          </c:spPr>
          <c:invertIfNegative val="0"/>
          <c:cat>
            <c:numRef>
              <c:f>'12 month rolling by region'!$A$16:$A$64</c:f>
              <c:numCache>
                <c:formatCode>mmm\-yy</c:formatCode>
                <c:ptCount val="49"/>
                <c:pt idx="0">
                  <c:v>41730</c:v>
                </c:pt>
                <c:pt idx="1">
                  <c:v>41760</c:v>
                </c:pt>
                <c:pt idx="2">
                  <c:v>41791</c:v>
                </c:pt>
                <c:pt idx="3">
                  <c:v>41821</c:v>
                </c:pt>
                <c:pt idx="4">
                  <c:v>41852</c:v>
                </c:pt>
                <c:pt idx="5">
                  <c:v>41883</c:v>
                </c:pt>
                <c:pt idx="6">
                  <c:v>41913</c:v>
                </c:pt>
                <c:pt idx="7">
                  <c:v>41944</c:v>
                </c:pt>
                <c:pt idx="8">
                  <c:v>41974</c:v>
                </c:pt>
                <c:pt idx="9">
                  <c:v>42005</c:v>
                </c:pt>
                <c:pt idx="10">
                  <c:v>42036</c:v>
                </c:pt>
                <c:pt idx="11">
                  <c:v>42064</c:v>
                </c:pt>
                <c:pt idx="12">
                  <c:v>42095</c:v>
                </c:pt>
                <c:pt idx="13">
                  <c:v>42125</c:v>
                </c:pt>
                <c:pt idx="14">
                  <c:v>42156</c:v>
                </c:pt>
                <c:pt idx="15">
                  <c:v>42186</c:v>
                </c:pt>
                <c:pt idx="16">
                  <c:v>42217</c:v>
                </c:pt>
                <c:pt idx="17">
                  <c:v>42248</c:v>
                </c:pt>
                <c:pt idx="18">
                  <c:v>42278</c:v>
                </c:pt>
                <c:pt idx="19">
                  <c:v>42309</c:v>
                </c:pt>
                <c:pt idx="20">
                  <c:v>42339</c:v>
                </c:pt>
                <c:pt idx="21">
                  <c:v>42370</c:v>
                </c:pt>
                <c:pt idx="22">
                  <c:v>42401</c:v>
                </c:pt>
                <c:pt idx="23">
                  <c:v>42430</c:v>
                </c:pt>
                <c:pt idx="24">
                  <c:v>42461</c:v>
                </c:pt>
                <c:pt idx="25">
                  <c:v>42491</c:v>
                </c:pt>
                <c:pt idx="26">
                  <c:v>42522</c:v>
                </c:pt>
                <c:pt idx="27">
                  <c:v>42552</c:v>
                </c:pt>
                <c:pt idx="28">
                  <c:v>42583</c:v>
                </c:pt>
                <c:pt idx="29">
                  <c:v>42614</c:v>
                </c:pt>
                <c:pt idx="30">
                  <c:v>42644</c:v>
                </c:pt>
                <c:pt idx="31">
                  <c:v>42675</c:v>
                </c:pt>
                <c:pt idx="32">
                  <c:v>42705</c:v>
                </c:pt>
                <c:pt idx="33">
                  <c:v>42736</c:v>
                </c:pt>
                <c:pt idx="34">
                  <c:v>42767</c:v>
                </c:pt>
                <c:pt idx="35">
                  <c:v>42795</c:v>
                </c:pt>
                <c:pt idx="36">
                  <c:v>42826</c:v>
                </c:pt>
                <c:pt idx="37">
                  <c:v>42856</c:v>
                </c:pt>
                <c:pt idx="38">
                  <c:v>42887</c:v>
                </c:pt>
                <c:pt idx="39">
                  <c:v>42917</c:v>
                </c:pt>
                <c:pt idx="40">
                  <c:v>42948</c:v>
                </c:pt>
                <c:pt idx="41">
                  <c:v>42979</c:v>
                </c:pt>
                <c:pt idx="42">
                  <c:v>43009</c:v>
                </c:pt>
                <c:pt idx="43">
                  <c:v>43040</c:v>
                </c:pt>
                <c:pt idx="44">
                  <c:v>43070</c:v>
                </c:pt>
                <c:pt idx="45">
                  <c:v>43101</c:v>
                </c:pt>
                <c:pt idx="46">
                  <c:v>43132</c:v>
                </c:pt>
                <c:pt idx="47">
                  <c:v>43160</c:v>
                </c:pt>
                <c:pt idx="48">
                  <c:v>43191</c:v>
                </c:pt>
              </c:numCache>
            </c:numRef>
          </c:cat>
          <c:val>
            <c:numRef>
              <c:f>'12 month rolling by region'!$B$16:$B$64</c:f>
              <c:numCache>
                <c:formatCode>#,##0</c:formatCode>
                <c:ptCount val="49"/>
                <c:pt idx="0">
                  <c:v>797.8</c:v>
                </c:pt>
                <c:pt idx="1">
                  <c:v>900.7</c:v>
                </c:pt>
                <c:pt idx="2">
                  <c:v>865.4</c:v>
                </c:pt>
                <c:pt idx="3">
                  <c:v>886</c:v>
                </c:pt>
                <c:pt idx="4">
                  <c:v>943.6</c:v>
                </c:pt>
                <c:pt idx="5">
                  <c:v>968.3</c:v>
                </c:pt>
                <c:pt idx="6">
                  <c:v>1039</c:v>
                </c:pt>
                <c:pt idx="7">
                  <c:v>946.2</c:v>
                </c:pt>
                <c:pt idx="8">
                  <c:v>1001.1</c:v>
                </c:pt>
                <c:pt idx="9">
                  <c:v>973.79013632348392</c:v>
                </c:pt>
                <c:pt idx="10">
                  <c:v>746.72200440490212</c:v>
                </c:pt>
                <c:pt idx="11">
                  <c:v>863.9697897568816</c:v>
                </c:pt>
                <c:pt idx="12">
                  <c:v>879.36105084103986</c:v>
                </c:pt>
                <c:pt idx="13">
                  <c:v>949.40321824260104</c:v>
                </c:pt>
                <c:pt idx="14">
                  <c:v>986.14223052906129</c:v>
                </c:pt>
                <c:pt idx="15">
                  <c:v>1049.7610967197841</c:v>
                </c:pt>
                <c:pt idx="16">
                  <c:v>1093.0513023879746</c:v>
                </c:pt>
                <c:pt idx="17">
                  <c:v>1148.9362733844948</c:v>
                </c:pt>
                <c:pt idx="18">
                  <c:v>1193.0071805524919</c:v>
                </c:pt>
                <c:pt idx="19">
                  <c:v>1111.5235298538996</c:v>
                </c:pt>
                <c:pt idx="20">
                  <c:v>1065.2304595363987</c:v>
                </c:pt>
                <c:pt idx="21">
                  <c:v>905.82853245908507</c:v>
                </c:pt>
                <c:pt idx="22">
                  <c:v>777.83842919894005</c:v>
                </c:pt>
                <c:pt idx="23">
                  <c:v>813.35177376910701</c:v>
                </c:pt>
                <c:pt idx="24">
                  <c:v>696.74703382737755</c:v>
                </c:pt>
                <c:pt idx="25">
                  <c:v>740.65727679334475</c:v>
                </c:pt>
                <c:pt idx="26">
                  <c:v>775.19692886902442</c:v>
                </c:pt>
                <c:pt idx="27">
                  <c:v>840.87137301154303</c:v>
                </c:pt>
                <c:pt idx="28">
                  <c:v>936.36971622474402</c:v>
                </c:pt>
                <c:pt idx="29">
                  <c:v>976.49204341799441</c:v>
                </c:pt>
                <c:pt idx="30">
                  <c:v>1002.7932987553244</c:v>
                </c:pt>
                <c:pt idx="31">
                  <c:v>917.25944499524951</c:v>
                </c:pt>
                <c:pt idx="32">
                  <c:v>908.79559944927291</c:v>
                </c:pt>
                <c:pt idx="33">
                  <c:v>811.98887649631718</c:v>
                </c:pt>
                <c:pt idx="34">
                  <c:v>681.55738577130273</c:v>
                </c:pt>
                <c:pt idx="35">
                  <c:v>731.66221149187754</c:v>
                </c:pt>
                <c:pt idx="36">
                  <c:v>710.91506057351148</c:v>
                </c:pt>
                <c:pt idx="37">
                  <c:v>782.04042521641952</c:v>
                </c:pt>
                <c:pt idx="38">
                  <c:v>795.64695192034264</c:v>
                </c:pt>
                <c:pt idx="39">
                  <c:v>861.42034438680696</c:v>
                </c:pt>
                <c:pt idx="40">
                  <c:v>911.06693689061683</c:v>
                </c:pt>
                <c:pt idx="41">
                  <c:v>938.86429552372419</c:v>
                </c:pt>
                <c:pt idx="42">
                  <c:v>990.97534608128046</c:v>
                </c:pt>
                <c:pt idx="43">
                  <c:v>951.49471414387449</c:v>
                </c:pt>
                <c:pt idx="44">
                  <c:v>929.84505385764248</c:v>
                </c:pt>
                <c:pt idx="45">
                  <c:v>884.62691814202128</c:v>
                </c:pt>
                <c:pt idx="46">
                  <c:v>741.30308808159123</c:v>
                </c:pt>
                <c:pt idx="47">
                  <c:v>809.86212386120633</c:v>
                </c:pt>
                <c:pt idx="48">
                  <c:v>775.70350741690379</c:v>
                </c:pt>
              </c:numCache>
            </c:numRef>
          </c:val>
          <c:extLst>
            <c:ext xmlns:c16="http://schemas.microsoft.com/office/drawing/2014/chart" uri="{C3380CC4-5D6E-409C-BE32-E72D297353CC}">
              <c16:uniqueId val="{00000000-A422-4460-899A-E4286080C9C2}"/>
            </c:ext>
          </c:extLst>
        </c:ser>
        <c:ser>
          <c:idx val="1"/>
          <c:order val="3"/>
          <c:tx>
            <c:strRef>
              <c:f>'12 month rolling by region'!$C$3</c:f>
              <c:strCache>
                <c:ptCount val="1"/>
                <c:pt idx="0">
                  <c:v>Australia</c:v>
                </c:pt>
              </c:strCache>
            </c:strRef>
          </c:tx>
          <c:spPr>
            <a:solidFill>
              <a:schemeClr val="accent2"/>
            </a:solidFill>
            <a:ln>
              <a:noFill/>
            </a:ln>
            <a:effectLst/>
          </c:spPr>
          <c:invertIfNegative val="0"/>
          <c:cat>
            <c:numRef>
              <c:f>'12 month rolling by region'!$A$16:$A$64</c:f>
              <c:numCache>
                <c:formatCode>mmm\-yy</c:formatCode>
                <c:ptCount val="49"/>
                <c:pt idx="0">
                  <c:v>41730</c:v>
                </c:pt>
                <c:pt idx="1">
                  <c:v>41760</c:v>
                </c:pt>
                <c:pt idx="2">
                  <c:v>41791</c:v>
                </c:pt>
                <c:pt idx="3">
                  <c:v>41821</c:v>
                </c:pt>
                <c:pt idx="4">
                  <c:v>41852</c:v>
                </c:pt>
                <c:pt idx="5">
                  <c:v>41883</c:v>
                </c:pt>
                <c:pt idx="6">
                  <c:v>41913</c:v>
                </c:pt>
                <c:pt idx="7">
                  <c:v>41944</c:v>
                </c:pt>
                <c:pt idx="8">
                  <c:v>41974</c:v>
                </c:pt>
                <c:pt idx="9">
                  <c:v>42005</c:v>
                </c:pt>
                <c:pt idx="10">
                  <c:v>42036</c:v>
                </c:pt>
                <c:pt idx="11">
                  <c:v>42064</c:v>
                </c:pt>
                <c:pt idx="12">
                  <c:v>42095</c:v>
                </c:pt>
                <c:pt idx="13">
                  <c:v>42125</c:v>
                </c:pt>
                <c:pt idx="14">
                  <c:v>42156</c:v>
                </c:pt>
                <c:pt idx="15">
                  <c:v>42186</c:v>
                </c:pt>
                <c:pt idx="16">
                  <c:v>42217</c:v>
                </c:pt>
                <c:pt idx="17">
                  <c:v>42248</c:v>
                </c:pt>
                <c:pt idx="18">
                  <c:v>42278</c:v>
                </c:pt>
                <c:pt idx="19">
                  <c:v>42309</c:v>
                </c:pt>
                <c:pt idx="20">
                  <c:v>42339</c:v>
                </c:pt>
                <c:pt idx="21">
                  <c:v>42370</c:v>
                </c:pt>
                <c:pt idx="22">
                  <c:v>42401</c:v>
                </c:pt>
                <c:pt idx="23">
                  <c:v>42430</c:v>
                </c:pt>
                <c:pt idx="24">
                  <c:v>42461</c:v>
                </c:pt>
                <c:pt idx="25">
                  <c:v>42491</c:v>
                </c:pt>
                <c:pt idx="26">
                  <c:v>42522</c:v>
                </c:pt>
                <c:pt idx="27">
                  <c:v>42552</c:v>
                </c:pt>
                <c:pt idx="28">
                  <c:v>42583</c:v>
                </c:pt>
                <c:pt idx="29">
                  <c:v>42614</c:v>
                </c:pt>
                <c:pt idx="30">
                  <c:v>42644</c:v>
                </c:pt>
                <c:pt idx="31">
                  <c:v>42675</c:v>
                </c:pt>
                <c:pt idx="32">
                  <c:v>42705</c:v>
                </c:pt>
                <c:pt idx="33">
                  <c:v>42736</c:v>
                </c:pt>
                <c:pt idx="34">
                  <c:v>42767</c:v>
                </c:pt>
                <c:pt idx="35">
                  <c:v>42795</c:v>
                </c:pt>
                <c:pt idx="36">
                  <c:v>42826</c:v>
                </c:pt>
                <c:pt idx="37">
                  <c:v>42856</c:v>
                </c:pt>
                <c:pt idx="38">
                  <c:v>42887</c:v>
                </c:pt>
                <c:pt idx="39">
                  <c:v>42917</c:v>
                </c:pt>
                <c:pt idx="40">
                  <c:v>42948</c:v>
                </c:pt>
                <c:pt idx="41">
                  <c:v>42979</c:v>
                </c:pt>
                <c:pt idx="42">
                  <c:v>43009</c:v>
                </c:pt>
                <c:pt idx="43">
                  <c:v>43040</c:v>
                </c:pt>
                <c:pt idx="44">
                  <c:v>43070</c:v>
                </c:pt>
                <c:pt idx="45">
                  <c:v>43101</c:v>
                </c:pt>
                <c:pt idx="46">
                  <c:v>43132</c:v>
                </c:pt>
                <c:pt idx="47">
                  <c:v>43160</c:v>
                </c:pt>
                <c:pt idx="48">
                  <c:v>43191</c:v>
                </c:pt>
              </c:numCache>
            </c:numRef>
          </c:cat>
          <c:val>
            <c:numRef>
              <c:f>'12 month rolling by region'!$C$16:$C$64</c:f>
              <c:numCache>
                <c:formatCode>#,##0</c:formatCode>
                <c:ptCount val="49"/>
                <c:pt idx="0">
                  <c:v>631.1454230500002</c:v>
                </c:pt>
                <c:pt idx="1">
                  <c:v>681.34229904999972</c:v>
                </c:pt>
                <c:pt idx="2">
                  <c:v>659.10006006000026</c:v>
                </c:pt>
                <c:pt idx="3">
                  <c:v>660.05077905000007</c:v>
                </c:pt>
                <c:pt idx="4">
                  <c:v>769.93380305000005</c:v>
                </c:pt>
                <c:pt idx="5">
                  <c:v>962.53936271129101</c:v>
                </c:pt>
                <c:pt idx="6">
                  <c:v>1097.5609010100002</c:v>
                </c:pt>
                <c:pt idx="7">
                  <c:v>1032.5100740800001</c:v>
                </c:pt>
                <c:pt idx="8">
                  <c:v>946.15042968019486</c:v>
                </c:pt>
                <c:pt idx="9">
                  <c:v>832.58651707000013</c:v>
                </c:pt>
                <c:pt idx="10">
                  <c:v>683.29208007000011</c:v>
                </c:pt>
                <c:pt idx="11">
                  <c:v>691.54545606000011</c:v>
                </c:pt>
                <c:pt idx="12">
                  <c:v>667.13045202000001</c:v>
                </c:pt>
                <c:pt idx="13">
                  <c:v>708.38405067611995</c:v>
                </c:pt>
                <c:pt idx="14">
                  <c:v>679.99507864589509</c:v>
                </c:pt>
                <c:pt idx="15">
                  <c:v>707.93671455222238</c:v>
                </c:pt>
                <c:pt idx="16">
                  <c:v>811.01495835927483</c:v>
                </c:pt>
                <c:pt idx="17">
                  <c:v>981.11476814725802</c:v>
                </c:pt>
                <c:pt idx="18">
                  <c:v>1106.8158595420402</c:v>
                </c:pt>
                <c:pt idx="19">
                  <c:v>1009.891829987495</c:v>
                </c:pt>
                <c:pt idx="20">
                  <c:v>917.46894777149248</c:v>
                </c:pt>
                <c:pt idx="21">
                  <c:v>812.65339504189649</c:v>
                </c:pt>
                <c:pt idx="22">
                  <c:v>685.27881520221649</c:v>
                </c:pt>
                <c:pt idx="23">
                  <c:v>672.61908370359322</c:v>
                </c:pt>
                <c:pt idx="24">
                  <c:v>662.67106804818764</c:v>
                </c:pt>
                <c:pt idx="25">
                  <c:v>681.35245924259812</c:v>
                </c:pt>
                <c:pt idx="26">
                  <c:v>632.08954515486596</c:v>
                </c:pt>
                <c:pt idx="27">
                  <c:v>636.61577004816502</c:v>
                </c:pt>
                <c:pt idx="28">
                  <c:v>737.06119432144146</c:v>
                </c:pt>
                <c:pt idx="29">
                  <c:v>884.55639842798087</c:v>
                </c:pt>
                <c:pt idx="30">
                  <c:v>982.2242793725926</c:v>
                </c:pt>
                <c:pt idx="31">
                  <c:v>945.31517665392516</c:v>
                </c:pt>
                <c:pt idx="32">
                  <c:v>878.22039506687054</c:v>
                </c:pt>
                <c:pt idx="33">
                  <c:v>763.81860888111828</c:v>
                </c:pt>
                <c:pt idx="34">
                  <c:v>615.43202580731406</c:v>
                </c:pt>
                <c:pt idx="35">
                  <c:v>637.37221471327041</c:v>
                </c:pt>
                <c:pt idx="36">
                  <c:v>622.81683618419743</c:v>
                </c:pt>
                <c:pt idx="37">
                  <c:v>664.26433087219777</c:v>
                </c:pt>
                <c:pt idx="38">
                  <c:v>648.06712970198953</c:v>
                </c:pt>
                <c:pt idx="39">
                  <c:v>658.42890146994307</c:v>
                </c:pt>
                <c:pt idx="40">
                  <c:v>743.88409745104934</c:v>
                </c:pt>
                <c:pt idx="41">
                  <c:v>905.16390881282541</c:v>
                </c:pt>
                <c:pt idx="42">
                  <c:v>1051.0500106120749</c:v>
                </c:pt>
                <c:pt idx="43">
                  <c:v>984.37921117149324</c:v>
                </c:pt>
                <c:pt idx="44">
                  <c:v>904.82086865514543</c:v>
                </c:pt>
                <c:pt idx="45">
                  <c:v>797.22297448033282</c:v>
                </c:pt>
                <c:pt idx="46">
                  <c:v>636.98015910515267</c:v>
                </c:pt>
                <c:pt idx="47">
                  <c:v>653.33181733272329</c:v>
                </c:pt>
                <c:pt idx="48">
                  <c:v>653.83202662713052</c:v>
                </c:pt>
              </c:numCache>
            </c:numRef>
          </c:val>
          <c:extLst>
            <c:ext xmlns:c16="http://schemas.microsoft.com/office/drawing/2014/chart" uri="{C3380CC4-5D6E-409C-BE32-E72D297353CC}">
              <c16:uniqueId val="{00000001-A422-4460-899A-E4286080C9C2}"/>
            </c:ext>
          </c:extLst>
        </c:ser>
        <c:ser>
          <c:idx val="3"/>
          <c:order val="4"/>
          <c:tx>
            <c:strRef>
              <c:f>'12 month rolling by region'!$E$3</c:f>
              <c:strCache>
                <c:ptCount val="1"/>
                <c:pt idx="0">
                  <c:v>New Zealand</c:v>
                </c:pt>
              </c:strCache>
            </c:strRef>
          </c:tx>
          <c:spPr>
            <a:solidFill>
              <a:schemeClr val="accent4"/>
            </a:solidFill>
            <a:ln>
              <a:noFill/>
            </a:ln>
            <a:effectLst/>
          </c:spPr>
          <c:invertIfNegative val="0"/>
          <c:cat>
            <c:numRef>
              <c:f>'12 month rolling by region'!$A$16:$A$64</c:f>
              <c:numCache>
                <c:formatCode>mmm\-yy</c:formatCode>
                <c:ptCount val="49"/>
                <c:pt idx="0">
                  <c:v>41730</c:v>
                </c:pt>
                <c:pt idx="1">
                  <c:v>41760</c:v>
                </c:pt>
                <c:pt idx="2">
                  <c:v>41791</c:v>
                </c:pt>
                <c:pt idx="3">
                  <c:v>41821</c:v>
                </c:pt>
                <c:pt idx="4">
                  <c:v>41852</c:v>
                </c:pt>
                <c:pt idx="5">
                  <c:v>41883</c:v>
                </c:pt>
                <c:pt idx="6">
                  <c:v>41913</c:v>
                </c:pt>
                <c:pt idx="7">
                  <c:v>41944</c:v>
                </c:pt>
                <c:pt idx="8">
                  <c:v>41974</c:v>
                </c:pt>
                <c:pt idx="9">
                  <c:v>42005</c:v>
                </c:pt>
                <c:pt idx="10">
                  <c:v>42036</c:v>
                </c:pt>
                <c:pt idx="11">
                  <c:v>42064</c:v>
                </c:pt>
                <c:pt idx="12">
                  <c:v>42095</c:v>
                </c:pt>
                <c:pt idx="13">
                  <c:v>42125</c:v>
                </c:pt>
                <c:pt idx="14">
                  <c:v>42156</c:v>
                </c:pt>
                <c:pt idx="15">
                  <c:v>42186</c:v>
                </c:pt>
                <c:pt idx="16">
                  <c:v>42217</c:v>
                </c:pt>
                <c:pt idx="17">
                  <c:v>42248</c:v>
                </c:pt>
                <c:pt idx="18">
                  <c:v>42278</c:v>
                </c:pt>
                <c:pt idx="19">
                  <c:v>42309</c:v>
                </c:pt>
                <c:pt idx="20">
                  <c:v>42339</c:v>
                </c:pt>
                <c:pt idx="21">
                  <c:v>42370</c:v>
                </c:pt>
                <c:pt idx="22">
                  <c:v>42401</c:v>
                </c:pt>
                <c:pt idx="23">
                  <c:v>42430</c:v>
                </c:pt>
                <c:pt idx="24">
                  <c:v>42461</c:v>
                </c:pt>
                <c:pt idx="25">
                  <c:v>42491</c:v>
                </c:pt>
                <c:pt idx="26">
                  <c:v>42522</c:v>
                </c:pt>
                <c:pt idx="27">
                  <c:v>42552</c:v>
                </c:pt>
                <c:pt idx="28">
                  <c:v>42583</c:v>
                </c:pt>
                <c:pt idx="29">
                  <c:v>42614</c:v>
                </c:pt>
                <c:pt idx="30">
                  <c:v>42644</c:v>
                </c:pt>
                <c:pt idx="31">
                  <c:v>42675</c:v>
                </c:pt>
                <c:pt idx="32">
                  <c:v>42705</c:v>
                </c:pt>
                <c:pt idx="33">
                  <c:v>42736</c:v>
                </c:pt>
                <c:pt idx="34">
                  <c:v>42767</c:v>
                </c:pt>
                <c:pt idx="35">
                  <c:v>42795</c:v>
                </c:pt>
                <c:pt idx="36">
                  <c:v>42826</c:v>
                </c:pt>
                <c:pt idx="37">
                  <c:v>42856</c:v>
                </c:pt>
                <c:pt idx="38">
                  <c:v>42887</c:v>
                </c:pt>
                <c:pt idx="39">
                  <c:v>42917</c:v>
                </c:pt>
                <c:pt idx="40">
                  <c:v>42948</c:v>
                </c:pt>
                <c:pt idx="41">
                  <c:v>42979</c:v>
                </c:pt>
                <c:pt idx="42">
                  <c:v>43009</c:v>
                </c:pt>
                <c:pt idx="43">
                  <c:v>43040</c:v>
                </c:pt>
                <c:pt idx="44">
                  <c:v>43070</c:v>
                </c:pt>
                <c:pt idx="45">
                  <c:v>43101</c:v>
                </c:pt>
                <c:pt idx="46">
                  <c:v>43132</c:v>
                </c:pt>
                <c:pt idx="47">
                  <c:v>43160</c:v>
                </c:pt>
                <c:pt idx="48">
                  <c:v>43191</c:v>
                </c:pt>
              </c:numCache>
            </c:numRef>
          </c:cat>
          <c:val>
            <c:numRef>
              <c:f>'12 month rolling by region'!$E$16:$E$64</c:f>
              <c:numCache>
                <c:formatCode>#,##0</c:formatCode>
                <c:ptCount val="49"/>
                <c:pt idx="0">
                  <c:v>1249.7212096667661</c:v>
                </c:pt>
                <c:pt idx="1">
                  <c:v>698.68839482082888</c:v>
                </c:pt>
                <c:pt idx="2">
                  <c:v>131.63236244038865</c:v>
                </c:pt>
                <c:pt idx="3">
                  <c:v>189.57389354738683</c:v>
                </c:pt>
                <c:pt idx="4">
                  <c:v>1349.6980906480214</c:v>
                </c:pt>
                <c:pt idx="5">
                  <c:v>2672.946420671014</c:v>
                </c:pt>
                <c:pt idx="6">
                  <c:v>3204.1434700267209</c:v>
                </c:pt>
                <c:pt idx="7">
                  <c:v>2957.2844302127546</c:v>
                </c:pt>
                <c:pt idx="8">
                  <c:v>2727.8683956586897</c:v>
                </c:pt>
                <c:pt idx="9">
                  <c:v>2409.7133484934134</c:v>
                </c:pt>
                <c:pt idx="10">
                  <c:v>1806.9052275795341</c:v>
                </c:pt>
                <c:pt idx="11">
                  <c:v>1698.9888863367755</c:v>
                </c:pt>
                <c:pt idx="12">
                  <c:v>1355.9092744457146</c:v>
                </c:pt>
                <c:pt idx="13">
                  <c:v>773.46536181375041</c:v>
                </c:pt>
                <c:pt idx="14">
                  <c:v>143.12133824845793</c:v>
                </c:pt>
                <c:pt idx="15">
                  <c:v>222.61926976101543</c:v>
                </c:pt>
                <c:pt idx="16">
                  <c:v>1339.2490520448041</c:v>
                </c:pt>
                <c:pt idx="17">
                  <c:v>2469.9069373601542</c:v>
                </c:pt>
                <c:pt idx="18">
                  <c:v>3118.5312276668278</c:v>
                </c:pt>
                <c:pt idx="19">
                  <c:v>2894.375998540881</c:v>
                </c:pt>
                <c:pt idx="20">
                  <c:v>2685.1194060956223</c:v>
                </c:pt>
                <c:pt idx="21">
                  <c:v>2358.0723033457298</c:v>
                </c:pt>
                <c:pt idx="22">
                  <c:v>1909.4237525972394</c:v>
                </c:pt>
                <c:pt idx="23">
                  <c:v>1685.3558962827037</c:v>
                </c:pt>
                <c:pt idx="24">
                  <c:v>1321.3696594239389</c:v>
                </c:pt>
                <c:pt idx="25">
                  <c:v>800.65610019843257</c:v>
                </c:pt>
                <c:pt idx="26">
                  <c:v>143.02268936697442</c:v>
                </c:pt>
                <c:pt idx="27">
                  <c:v>224.34232394543338</c:v>
                </c:pt>
                <c:pt idx="28">
                  <c:v>1303.572654716879</c:v>
                </c:pt>
                <c:pt idx="29">
                  <c:v>2496.0097570246148</c:v>
                </c:pt>
                <c:pt idx="30">
                  <c:v>2948.4642794894685</c:v>
                </c:pt>
                <c:pt idx="31">
                  <c:v>2762.8150753664495</c:v>
                </c:pt>
                <c:pt idx="32">
                  <c:v>2611.7234987208008</c:v>
                </c:pt>
                <c:pt idx="33">
                  <c:v>2342.3594090461384</c:v>
                </c:pt>
                <c:pt idx="34">
                  <c:v>1854.0098699565713</c:v>
                </c:pt>
                <c:pt idx="35">
                  <c:v>1840.5988506517258</c:v>
                </c:pt>
                <c:pt idx="36">
                  <c:v>1405.7290475738737</c:v>
                </c:pt>
                <c:pt idx="37">
                  <c:v>794.69637502562784</c:v>
                </c:pt>
                <c:pt idx="38">
                  <c:v>172.86648</c:v>
                </c:pt>
                <c:pt idx="39">
                  <c:v>240.84768</c:v>
                </c:pt>
                <c:pt idx="40">
                  <c:v>1283.3351300046031</c:v>
                </c:pt>
                <c:pt idx="41">
                  <c:v>2456.0636399999999</c:v>
                </c:pt>
                <c:pt idx="42">
                  <c:v>3028.0768800000001</c:v>
                </c:pt>
                <c:pt idx="43">
                  <c:v>2879.3930982354609</c:v>
                </c:pt>
                <c:pt idx="44">
                  <c:v>2544.6734487443787</c:v>
                </c:pt>
                <c:pt idx="45">
                  <c:v>2227.5245820322234</c:v>
                </c:pt>
                <c:pt idx="46">
                  <c:v>1820.1133973997146</c:v>
                </c:pt>
                <c:pt idx="47">
                  <c:v>1813.3815620145906</c:v>
                </c:pt>
                <c:pt idx="48">
                  <c:v>1446.5397612435302</c:v>
                </c:pt>
              </c:numCache>
            </c:numRef>
          </c:val>
          <c:extLst>
            <c:ext xmlns:c16="http://schemas.microsoft.com/office/drawing/2014/chart" uri="{C3380CC4-5D6E-409C-BE32-E72D297353CC}">
              <c16:uniqueId val="{00000003-A422-4460-899A-E4286080C9C2}"/>
            </c:ext>
          </c:extLst>
        </c:ser>
        <c:dLbls>
          <c:showLegendKey val="0"/>
          <c:showVal val="0"/>
          <c:showCatName val="0"/>
          <c:showSerName val="0"/>
          <c:showPercent val="0"/>
          <c:showBubbleSize val="0"/>
        </c:dLbls>
        <c:gapWidth val="150"/>
        <c:overlap val="100"/>
        <c:axId val="474255152"/>
        <c:axId val="474255544"/>
      </c:barChart>
      <c:lineChart>
        <c:grouping val="standard"/>
        <c:varyColors val="0"/>
        <c:ser>
          <c:idx val="5"/>
          <c:order val="5"/>
          <c:tx>
            <c:strRef>
              <c:f>'12 month rolling by region'!$G$3</c:f>
              <c:strCache>
                <c:ptCount val="1"/>
                <c:pt idx="0">
                  <c:v>Global</c:v>
                </c:pt>
              </c:strCache>
            </c:strRef>
          </c:tx>
          <c:spPr>
            <a:ln w="19050" cap="rnd">
              <a:solidFill>
                <a:schemeClr val="tx1"/>
              </a:solidFill>
              <a:prstDash val="sysDash"/>
              <a:round/>
            </a:ln>
            <a:effectLst/>
          </c:spPr>
          <c:marker>
            <c:symbol val="none"/>
          </c:marker>
          <c:cat>
            <c:numRef>
              <c:f>'12 month rolling by region'!$A$16:$A$64</c:f>
              <c:numCache>
                <c:formatCode>mmm\-yy</c:formatCode>
                <c:ptCount val="49"/>
                <c:pt idx="0">
                  <c:v>41730</c:v>
                </c:pt>
                <c:pt idx="1">
                  <c:v>41760</c:v>
                </c:pt>
                <c:pt idx="2">
                  <c:v>41791</c:v>
                </c:pt>
                <c:pt idx="3">
                  <c:v>41821</c:v>
                </c:pt>
                <c:pt idx="4">
                  <c:v>41852</c:v>
                </c:pt>
                <c:pt idx="5">
                  <c:v>41883</c:v>
                </c:pt>
                <c:pt idx="6">
                  <c:v>41913</c:v>
                </c:pt>
                <c:pt idx="7">
                  <c:v>41944</c:v>
                </c:pt>
                <c:pt idx="8">
                  <c:v>41974</c:v>
                </c:pt>
                <c:pt idx="9">
                  <c:v>42005</c:v>
                </c:pt>
                <c:pt idx="10">
                  <c:v>42036</c:v>
                </c:pt>
                <c:pt idx="11">
                  <c:v>42064</c:v>
                </c:pt>
                <c:pt idx="12">
                  <c:v>42095</c:v>
                </c:pt>
                <c:pt idx="13">
                  <c:v>42125</c:v>
                </c:pt>
                <c:pt idx="14">
                  <c:v>42156</c:v>
                </c:pt>
                <c:pt idx="15">
                  <c:v>42186</c:v>
                </c:pt>
                <c:pt idx="16">
                  <c:v>42217</c:v>
                </c:pt>
                <c:pt idx="17">
                  <c:v>42248</c:v>
                </c:pt>
                <c:pt idx="18">
                  <c:v>42278</c:v>
                </c:pt>
                <c:pt idx="19">
                  <c:v>42309</c:v>
                </c:pt>
                <c:pt idx="20">
                  <c:v>42339</c:v>
                </c:pt>
                <c:pt idx="21">
                  <c:v>42370</c:v>
                </c:pt>
                <c:pt idx="22">
                  <c:v>42401</c:v>
                </c:pt>
                <c:pt idx="23">
                  <c:v>42430</c:v>
                </c:pt>
                <c:pt idx="24">
                  <c:v>42461</c:v>
                </c:pt>
                <c:pt idx="25">
                  <c:v>42491</c:v>
                </c:pt>
                <c:pt idx="26">
                  <c:v>42522</c:v>
                </c:pt>
                <c:pt idx="27">
                  <c:v>42552</c:v>
                </c:pt>
                <c:pt idx="28">
                  <c:v>42583</c:v>
                </c:pt>
                <c:pt idx="29">
                  <c:v>42614</c:v>
                </c:pt>
                <c:pt idx="30">
                  <c:v>42644</c:v>
                </c:pt>
                <c:pt idx="31">
                  <c:v>42675</c:v>
                </c:pt>
                <c:pt idx="32">
                  <c:v>42705</c:v>
                </c:pt>
                <c:pt idx="33">
                  <c:v>42736</c:v>
                </c:pt>
                <c:pt idx="34">
                  <c:v>42767</c:v>
                </c:pt>
                <c:pt idx="35">
                  <c:v>42795</c:v>
                </c:pt>
                <c:pt idx="36">
                  <c:v>42826</c:v>
                </c:pt>
                <c:pt idx="37">
                  <c:v>42856</c:v>
                </c:pt>
                <c:pt idx="38">
                  <c:v>42887</c:v>
                </c:pt>
                <c:pt idx="39">
                  <c:v>42917</c:v>
                </c:pt>
                <c:pt idx="40">
                  <c:v>42948</c:v>
                </c:pt>
                <c:pt idx="41">
                  <c:v>42979</c:v>
                </c:pt>
                <c:pt idx="42">
                  <c:v>43009</c:v>
                </c:pt>
                <c:pt idx="43">
                  <c:v>43040</c:v>
                </c:pt>
                <c:pt idx="44">
                  <c:v>43070</c:v>
                </c:pt>
                <c:pt idx="45">
                  <c:v>43101</c:v>
                </c:pt>
                <c:pt idx="46">
                  <c:v>43132</c:v>
                </c:pt>
                <c:pt idx="47">
                  <c:v>43160</c:v>
                </c:pt>
                <c:pt idx="48">
                  <c:v>43191</c:v>
                </c:pt>
              </c:numCache>
            </c:numRef>
          </c:cat>
          <c:val>
            <c:numRef>
              <c:f>'12 month rolling by region'!$G$16:$G$64</c:f>
              <c:numCache>
                <c:formatCode>#,##0</c:formatCode>
                <c:ptCount val="49"/>
                <c:pt idx="0">
                  <c:v>21828.599844982367</c:v>
                </c:pt>
                <c:pt idx="1">
                  <c:v>22142.607208662506</c:v>
                </c:pt>
                <c:pt idx="2">
                  <c:v>20582.461926110947</c:v>
                </c:pt>
                <c:pt idx="3">
                  <c:v>20718.215712560588</c:v>
                </c:pt>
                <c:pt idx="4">
                  <c:v>21612.007789443305</c:v>
                </c:pt>
                <c:pt idx="5">
                  <c:v>22345.614812756383</c:v>
                </c:pt>
                <c:pt idx="6">
                  <c:v>23206.66779415384</c:v>
                </c:pt>
                <c:pt idx="7">
                  <c:v>22104.055314315476</c:v>
                </c:pt>
                <c:pt idx="8">
                  <c:v>22633.269316223359</c:v>
                </c:pt>
                <c:pt idx="9">
                  <c:v>22534.452236363701</c:v>
                </c:pt>
                <c:pt idx="10">
                  <c:v>20116.974318716835</c:v>
                </c:pt>
                <c:pt idx="11">
                  <c:v>22356.620494884857</c:v>
                </c:pt>
                <c:pt idx="12">
                  <c:v>22377.256428089153</c:v>
                </c:pt>
                <c:pt idx="13">
                  <c:v>22789.381929768631</c:v>
                </c:pt>
                <c:pt idx="14">
                  <c:v>21235.926442243574</c:v>
                </c:pt>
                <c:pt idx="15">
                  <c:v>21365.210156528381</c:v>
                </c:pt>
                <c:pt idx="16">
                  <c:v>22179.760986120058</c:v>
                </c:pt>
                <c:pt idx="17">
                  <c:v>22603.300196137985</c:v>
                </c:pt>
                <c:pt idx="18">
                  <c:v>23855.519763661523</c:v>
                </c:pt>
                <c:pt idx="19">
                  <c:v>22735.193436492038</c:v>
                </c:pt>
                <c:pt idx="20">
                  <c:v>23253.924825386875</c:v>
                </c:pt>
                <c:pt idx="21">
                  <c:v>22940.476060543671</c:v>
                </c:pt>
                <c:pt idx="22">
                  <c:v>21552.509714993277</c:v>
                </c:pt>
                <c:pt idx="23">
                  <c:v>23075.966108210123</c:v>
                </c:pt>
                <c:pt idx="24">
                  <c:v>22453.290340303345</c:v>
                </c:pt>
                <c:pt idx="25">
                  <c:v>22862.649580113739</c:v>
                </c:pt>
                <c:pt idx="26">
                  <c:v>20943.843558411987</c:v>
                </c:pt>
                <c:pt idx="27">
                  <c:v>21082.420342546902</c:v>
                </c:pt>
                <c:pt idx="28">
                  <c:v>21923.324832553306</c:v>
                </c:pt>
                <c:pt idx="29">
                  <c:v>22283.873583043391</c:v>
                </c:pt>
                <c:pt idx="30">
                  <c:v>23201.529263654185</c:v>
                </c:pt>
                <c:pt idx="31">
                  <c:v>22181.324049527626</c:v>
                </c:pt>
                <c:pt idx="32">
                  <c:v>22868.526844002383</c:v>
                </c:pt>
                <c:pt idx="33">
                  <c:v>22884.461147043738</c:v>
                </c:pt>
                <c:pt idx="34">
                  <c:v>20829.13629731887</c:v>
                </c:pt>
                <c:pt idx="35">
                  <c:v>23431.237586789674</c:v>
                </c:pt>
                <c:pt idx="36">
                  <c:v>22821.232261122623</c:v>
                </c:pt>
                <c:pt idx="37">
                  <c:v>23142.836500471683</c:v>
                </c:pt>
                <c:pt idx="38">
                  <c:v>21418.748092985534</c:v>
                </c:pt>
                <c:pt idx="39">
                  <c:v>21632.960004617715</c:v>
                </c:pt>
                <c:pt idx="40">
                  <c:v>22373.617902835547</c:v>
                </c:pt>
                <c:pt idx="41">
                  <c:v>22794.391242424867</c:v>
                </c:pt>
                <c:pt idx="42">
                  <c:v>23998.725651301036</c:v>
                </c:pt>
                <c:pt idx="43">
                  <c:v>23077.472358338029</c:v>
                </c:pt>
                <c:pt idx="44">
                  <c:v>23457.26706740693</c:v>
                </c:pt>
                <c:pt idx="45">
                  <c:v>23502.79522735122</c:v>
                </c:pt>
                <c:pt idx="46">
                  <c:v>21318.685490645017</c:v>
                </c:pt>
                <c:pt idx="47">
                  <c:v>23719.861075614601</c:v>
                </c:pt>
                <c:pt idx="48">
                  <c:v>23127.12694781621</c:v>
                </c:pt>
              </c:numCache>
            </c:numRef>
          </c:val>
          <c:smooth val="0"/>
          <c:extLst>
            <c:ext xmlns:c16="http://schemas.microsoft.com/office/drawing/2014/chart" uri="{C3380CC4-5D6E-409C-BE32-E72D297353CC}">
              <c16:uniqueId val="{00000005-A422-4460-899A-E4286080C9C2}"/>
            </c:ext>
          </c:extLst>
        </c:ser>
        <c:dLbls>
          <c:showLegendKey val="0"/>
          <c:showVal val="0"/>
          <c:showCatName val="0"/>
          <c:showSerName val="0"/>
          <c:showPercent val="0"/>
          <c:showBubbleSize val="0"/>
        </c:dLbls>
        <c:marker val="1"/>
        <c:smooth val="0"/>
        <c:axId val="474256328"/>
        <c:axId val="474255936"/>
      </c:lineChart>
      <c:dateAx>
        <c:axId val="474255152"/>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4255544"/>
        <c:crosses val="autoZero"/>
        <c:auto val="1"/>
        <c:lblOffset val="100"/>
        <c:baseTimeUnit val="months"/>
      </c:dateAx>
      <c:valAx>
        <c:axId val="4742555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4255152"/>
        <c:crosses val="autoZero"/>
        <c:crossBetween val="between"/>
      </c:valAx>
      <c:valAx>
        <c:axId val="474255936"/>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4256328"/>
        <c:crosses val="max"/>
        <c:crossBetween val="between"/>
      </c:valAx>
      <c:dateAx>
        <c:axId val="474256328"/>
        <c:scaling>
          <c:orientation val="minMax"/>
        </c:scaling>
        <c:delete val="1"/>
        <c:axPos val="b"/>
        <c:numFmt formatCode="mmm\-yy" sourceLinked="1"/>
        <c:majorTickMark val="out"/>
        <c:minorTickMark val="none"/>
        <c:tickLblPos val="nextTo"/>
        <c:crossAx val="474255936"/>
        <c:crosses val="autoZero"/>
        <c:auto val="1"/>
        <c:lblOffset val="100"/>
        <c:baseTimeUnit val="months"/>
      </c:date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5"/>
          <c:order val="5"/>
          <c:tx>
            <c:strRef>
              <c:f>'12 month rolling by region'!$P$3</c:f>
              <c:strCache>
                <c:ptCount val="1"/>
                <c:pt idx="0">
                  <c:v>Global</c:v>
                </c:pt>
              </c:strCache>
            </c:strRef>
          </c:tx>
          <c:spPr>
            <a:ln w="28575" cap="rnd">
              <a:solidFill>
                <a:schemeClr val="accent6"/>
              </a:solidFill>
              <a:round/>
            </a:ln>
            <a:effectLst/>
          </c:spPr>
          <c:marker>
            <c:symbol val="none"/>
          </c:marker>
          <c:cat>
            <c:numRef>
              <c:f>'12 month rolling by region'!$A$27:$A$77</c:f>
              <c:numCache>
                <c:formatCode>mmm\-yy</c:formatCode>
                <c:ptCount val="51"/>
                <c:pt idx="0">
                  <c:v>42064</c:v>
                </c:pt>
                <c:pt idx="1">
                  <c:v>42095</c:v>
                </c:pt>
                <c:pt idx="2">
                  <c:v>42125</c:v>
                </c:pt>
                <c:pt idx="3">
                  <c:v>42156</c:v>
                </c:pt>
                <c:pt idx="4">
                  <c:v>42186</c:v>
                </c:pt>
                <c:pt idx="5">
                  <c:v>42217</c:v>
                </c:pt>
                <c:pt idx="6">
                  <c:v>42248</c:v>
                </c:pt>
                <c:pt idx="7">
                  <c:v>42278</c:v>
                </c:pt>
                <c:pt idx="8">
                  <c:v>42309</c:v>
                </c:pt>
                <c:pt idx="9">
                  <c:v>42339</c:v>
                </c:pt>
                <c:pt idx="10">
                  <c:v>42370</c:v>
                </c:pt>
                <c:pt idx="11">
                  <c:v>42401</c:v>
                </c:pt>
                <c:pt idx="12">
                  <c:v>42430</c:v>
                </c:pt>
                <c:pt idx="13">
                  <c:v>42461</c:v>
                </c:pt>
                <c:pt idx="14">
                  <c:v>42491</c:v>
                </c:pt>
                <c:pt idx="15">
                  <c:v>42522</c:v>
                </c:pt>
                <c:pt idx="16">
                  <c:v>42552</c:v>
                </c:pt>
                <c:pt idx="17">
                  <c:v>42583</c:v>
                </c:pt>
                <c:pt idx="18">
                  <c:v>42614</c:v>
                </c:pt>
                <c:pt idx="19">
                  <c:v>42644</c:v>
                </c:pt>
                <c:pt idx="20">
                  <c:v>42675</c:v>
                </c:pt>
                <c:pt idx="21">
                  <c:v>42705</c:v>
                </c:pt>
                <c:pt idx="22">
                  <c:v>42736</c:v>
                </c:pt>
                <c:pt idx="23">
                  <c:v>42767</c:v>
                </c:pt>
                <c:pt idx="24">
                  <c:v>42795</c:v>
                </c:pt>
                <c:pt idx="25">
                  <c:v>42826</c:v>
                </c:pt>
                <c:pt idx="26">
                  <c:v>42856</c:v>
                </c:pt>
                <c:pt idx="27">
                  <c:v>42887</c:v>
                </c:pt>
                <c:pt idx="28">
                  <c:v>42917</c:v>
                </c:pt>
                <c:pt idx="29">
                  <c:v>42948</c:v>
                </c:pt>
                <c:pt idx="30">
                  <c:v>42979</c:v>
                </c:pt>
                <c:pt idx="31">
                  <c:v>43009</c:v>
                </c:pt>
                <c:pt idx="32">
                  <c:v>43040</c:v>
                </c:pt>
                <c:pt idx="33">
                  <c:v>43070</c:v>
                </c:pt>
                <c:pt idx="34">
                  <c:v>43101</c:v>
                </c:pt>
                <c:pt idx="35">
                  <c:v>43132</c:v>
                </c:pt>
                <c:pt idx="36">
                  <c:v>43160</c:v>
                </c:pt>
                <c:pt idx="37">
                  <c:v>43191</c:v>
                </c:pt>
                <c:pt idx="38">
                  <c:v>43221</c:v>
                </c:pt>
                <c:pt idx="39">
                  <c:v>43252</c:v>
                </c:pt>
                <c:pt idx="40">
                  <c:v>43282</c:v>
                </c:pt>
                <c:pt idx="41">
                  <c:v>43313</c:v>
                </c:pt>
                <c:pt idx="42">
                  <c:v>43344</c:v>
                </c:pt>
                <c:pt idx="43">
                  <c:v>43374</c:v>
                </c:pt>
                <c:pt idx="44">
                  <c:v>43405</c:v>
                </c:pt>
                <c:pt idx="45">
                  <c:v>43435</c:v>
                </c:pt>
                <c:pt idx="46">
                  <c:v>43466</c:v>
                </c:pt>
                <c:pt idx="47">
                  <c:v>43497</c:v>
                </c:pt>
                <c:pt idx="48">
                  <c:v>43525</c:v>
                </c:pt>
                <c:pt idx="49">
                  <c:v>43556</c:v>
                </c:pt>
                <c:pt idx="50">
                  <c:v>43586</c:v>
                </c:pt>
              </c:numCache>
            </c:numRef>
          </c:cat>
          <c:val>
            <c:numRef>
              <c:f>'12 month rolling by region'!$P$27:$P$77</c:f>
              <c:numCache>
                <c:formatCode>#,##0</c:formatCode>
                <c:ptCount val="51"/>
                <c:pt idx="0">
                  <c:v>262181.54676917417</c:v>
                </c:pt>
                <c:pt idx="1">
                  <c:v>262730.20335228095</c:v>
                </c:pt>
                <c:pt idx="2">
                  <c:v>263376.97807338712</c:v>
                </c:pt>
                <c:pt idx="3">
                  <c:v>264030.44258951972</c:v>
                </c:pt>
                <c:pt idx="4">
                  <c:v>264677.43703348748</c:v>
                </c:pt>
                <c:pt idx="5">
                  <c:v>265245.19023016421</c:v>
                </c:pt>
                <c:pt idx="6">
                  <c:v>265502.87561354588</c:v>
                </c:pt>
                <c:pt idx="7">
                  <c:v>266151.72758305352</c:v>
                </c:pt>
                <c:pt idx="8">
                  <c:v>266782.8657052301</c:v>
                </c:pt>
                <c:pt idx="9">
                  <c:v>267403.52121439361</c:v>
                </c:pt>
                <c:pt idx="10">
                  <c:v>267809.54503857356</c:v>
                </c:pt>
                <c:pt idx="11">
                  <c:v>269245.08043485001</c:v>
                </c:pt>
                <c:pt idx="12">
                  <c:v>269964.42604817532</c:v>
                </c:pt>
                <c:pt idx="13">
                  <c:v>270040.45996038947</c:v>
                </c:pt>
                <c:pt idx="14">
                  <c:v>270113.72761073458</c:v>
                </c:pt>
                <c:pt idx="15">
                  <c:v>269821.644726903</c:v>
                </c:pt>
                <c:pt idx="16">
                  <c:v>269538.8549129215</c:v>
                </c:pt>
                <c:pt idx="17">
                  <c:v>269282.41875935474</c:v>
                </c:pt>
                <c:pt idx="18">
                  <c:v>268962.99214626016</c:v>
                </c:pt>
                <c:pt idx="19">
                  <c:v>268309.00164625287</c:v>
                </c:pt>
                <c:pt idx="20">
                  <c:v>267755.13225928845</c:v>
                </c:pt>
                <c:pt idx="21">
                  <c:v>267369.73427790392</c:v>
                </c:pt>
                <c:pt idx="22">
                  <c:v>267313.71936440398</c:v>
                </c:pt>
                <c:pt idx="23">
                  <c:v>266590.34594672965</c:v>
                </c:pt>
                <c:pt idx="24">
                  <c:v>266945.61742530914</c:v>
                </c:pt>
                <c:pt idx="25">
                  <c:v>267313.55934612849</c:v>
                </c:pt>
                <c:pt idx="26">
                  <c:v>267593.74626648636</c:v>
                </c:pt>
                <c:pt idx="27">
                  <c:v>268068.65080105991</c:v>
                </c:pt>
                <c:pt idx="28">
                  <c:v>268619.19046313071</c:v>
                </c:pt>
                <c:pt idx="29">
                  <c:v>269069.48353341297</c:v>
                </c:pt>
                <c:pt idx="30">
                  <c:v>269580.00119279441</c:v>
                </c:pt>
                <c:pt idx="31">
                  <c:v>270377.19758044131</c:v>
                </c:pt>
                <c:pt idx="32">
                  <c:v>271273.34588925168</c:v>
                </c:pt>
                <c:pt idx="33">
                  <c:v>271862.08611265628</c:v>
                </c:pt>
                <c:pt idx="34">
                  <c:v>272480.42019296379</c:v>
                </c:pt>
                <c:pt idx="35">
                  <c:v>272969.96938628989</c:v>
                </c:pt>
                <c:pt idx="36">
                  <c:v>273258.59287511482</c:v>
                </c:pt>
                <c:pt idx="37">
                  <c:v>273564.48756180838</c:v>
                </c:pt>
                <c:pt idx="38">
                  <c:v>273962.03256912081</c:v>
                </c:pt>
                <c:pt idx="39">
                  <c:v>274252.00640470639</c:v>
                </c:pt>
                <c:pt idx="40">
                  <c:v>274431.55354019551</c:v>
                </c:pt>
                <c:pt idx="41">
                  <c:v>274620.55626901513</c:v>
                </c:pt>
                <c:pt idx="42">
                  <c:v>274888.54659119726</c:v>
                </c:pt>
                <c:pt idx="43">
                  <c:v>275067.74870269559</c:v>
                </c:pt>
                <c:pt idx="44">
                  <c:v>274978.33817866794</c:v>
                </c:pt>
                <c:pt idx="45">
                  <c:v>274954.20346603368</c:v>
                </c:pt>
                <c:pt idx="46">
                  <c:v>274854.8414608725</c:v>
                </c:pt>
                <c:pt idx="47">
                  <c:v>274639.57511057379</c:v>
                </c:pt>
                <c:pt idx="48">
                  <c:v>274409.75960157678</c:v>
                </c:pt>
                <c:pt idx="49">
                  <c:v>274319.58132177993</c:v>
                </c:pt>
                <c:pt idx="50">
                  <c:v>274142.21093033365</c:v>
                </c:pt>
              </c:numCache>
            </c:numRef>
          </c:val>
          <c:smooth val="0"/>
          <c:extLst>
            <c:ext xmlns:c16="http://schemas.microsoft.com/office/drawing/2014/chart" uri="{C3380CC4-5D6E-409C-BE32-E72D297353CC}">
              <c16:uniqueId val="{00000006-2D6B-4963-B83F-F6252938BEFD}"/>
            </c:ext>
          </c:extLst>
        </c:ser>
        <c:dLbls>
          <c:showLegendKey val="0"/>
          <c:showVal val="0"/>
          <c:showCatName val="0"/>
          <c:showSerName val="0"/>
          <c:showPercent val="0"/>
          <c:showBubbleSize val="0"/>
        </c:dLbls>
        <c:smooth val="0"/>
        <c:axId val="474257112"/>
        <c:axId val="473936312"/>
        <c:extLst>
          <c:ext xmlns:c15="http://schemas.microsoft.com/office/drawing/2012/chart" uri="{02D57815-91ED-43cb-92C2-25804820EDAC}">
            <c15:filteredLineSeries>
              <c15:ser>
                <c:idx val="0"/>
                <c:order val="0"/>
                <c:tx>
                  <c:strRef>
                    <c:extLst>
                      <c:ext uri="{02D57815-91ED-43cb-92C2-25804820EDAC}">
                        <c15:formulaRef>
                          <c15:sqref>'12 month rolling by region'!$K$3</c15:sqref>
                        </c15:formulaRef>
                      </c:ext>
                    </c:extLst>
                    <c:strCache>
                      <c:ptCount val="1"/>
                      <c:pt idx="0">
                        <c:v>Argentina</c:v>
                      </c:pt>
                    </c:strCache>
                  </c:strRef>
                </c:tx>
                <c:spPr>
                  <a:ln w="28575" cap="rnd">
                    <a:solidFill>
                      <a:schemeClr val="accent1"/>
                    </a:solidFill>
                    <a:round/>
                  </a:ln>
                  <a:effectLst/>
                </c:spPr>
                <c:marker>
                  <c:symbol val="none"/>
                </c:marker>
                <c:cat>
                  <c:numRef>
                    <c:extLst>
                      <c:ext uri="{02D57815-91ED-43cb-92C2-25804820EDAC}">
                        <c15:formulaRef>
                          <c15:sqref>'12 month rolling by region'!$A$27:$A$77</c15:sqref>
                        </c15:formulaRef>
                      </c:ext>
                    </c:extLst>
                    <c:numCache>
                      <c:formatCode>mmm\-yy</c:formatCode>
                      <c:ptCount val="51"/>
                      <c:pt idx="0">
                        <c:v>42064</c:v>
                      </c:pt>
                      <c:pt idx="1">
                        <c:v>42095</c:v>
                      </c:pt>
                      <c:pt idx="2">
                        <c:v>42125</c:v>
                      </c:pt>
                      <c:pt idx="3">
                        <c:v>42156</c:v>
                      </c:pt>
                      <c:pt idx="4">
                        <c:v>42186</c:v>
                      </c:pt>
                      <c:pt idx="5">
                        <c:v>42217</c:v>
                      </c:pt>
                      <c:pt idx="6">
                        <c:v>42248</c:v>
                      </c:pt>
                      <c:pt idx="7">
                        <c:v>42278</c:v>
                      </c:pt>
                      <c:pt idx="8">
                        <c:v>42309</c:v>
                      </c:pt>
                      <c:pt idx="9">
                        <c:v>42339</c:v>
                      </c:pt>
                      <c:pt idx="10">
                        <c:v>42370</c:v>
                      </c:pt>
                      <c:pt idx="11">
                        <c:v>42401</c:v>
                      </c:pt>
                      <c:pt idx="12">
                        <c:v>42430</c:v>
                      </c:pt>
                      <c:pt idx="13">
                        <c:v>42461</c:v>
                      </c:pt>
                      <c:pt idx="14">
                        <c:v>42491</c:v>
                      </c:pt>
                      <c:pt idx="15">
                        <c:v>42522</c:v>
                      </c:pt>
                      <c:pt idx="16">
                        <c:v>42552</c:v>
                      </c:pt>
                      <c:pt idx="17">
                        <c:v>42583</c:v>
                      </c:pt>
                      <c:pt idx="18">
                        <c:v>42614</c:v>
                      </c:pt>
                      <c:pt idx="19">
                        <c:v>42644</c:v>
                      </c:pt>
                      <c:pt idx="20">
                        <c:v>42675</c:v>
                      </c:pt>
                      <c:pt idx="21">
                        <c:v>42705</c:v>
                      </c:pt>
                      <c:pt idx="22">
                        <c:v>42736</c:v>
                      </c:pt>
                      <c:pt idx="23">
                        <c:v>42767</c:v>
                      </c:pt>
                      <c:pt idx="24">
                        <c:v>42795</c:v>
                      </c:pt>
                      <c:pt idx="25">
                        <c:v>42826</c:v>
                      </c:pt>
                      <c:pt idx="26">
                        <c:v>42856</c:v>
                      </c:pt>
                      <c:pt idx="27">
                        <c:v>42887</c:v>
                      </c:pt>
                      <c:pt idx="28">
                        <c:v>42917</c:v>
                      </c:pt>
                      <c:pt idx="29">
                        <c:v>42948</c:v>
                      </c:pt>
                      <c:pt idx="30">
                        <c:v>42979</c:v>
                      </c:pt>
                      <c:pt idx="31">
                        <c:v>43009</c:v>
                      </c:pt>
                      <c:pt idx="32">
                        <c:v>43040</c:v>
                      </c:pt>
                      <c:pt idx="33">
                        <c:v>43070</c:v>
                      </c:pt>
                      <c:pt idx="34">
                        <c:v>43101</c:v>
                      </c:pt>
                      <c:pt idx="35">
                        <c:v>43132</c:v>
                      </c:pt>
                      <c:pt idx="36">
                        <c:v>43160</c:v>
                      </c:pt>
                      <c:pt idx="37">
                        <c:v>43191</c:v>
                      </c:pt>
                      <c:pt idx="38">
                        <c:v>43221</c:v>
                      </c:pt>
                      <c:pt idx="39">
                        <c:v>43252</c:v>
                      </c:pt>
                      <c:pt idx="40">
                        <c:v>43282</c:v>
                      </c:pt>
                      <c:pt idx="41">
                        <c:v>43313</c:v>
                      </c:pt>
                      <c:pt idx="42">
                        <c:v>43344</c:v>
                      </c:pt>
                      <c:pt idx="43">
                        <c:v>43374</c:v>
                      </c:pt>
                      <c:pt idx="44">
                        <c:v>43405</c:v>
                      </c:pt>
                      <c:pt idx="45">
                        <c:v>43435</c:v>
                      </c:pt>
                      <c:pt idx="46">
                        <c:v>43466</c:v>
                      </c:pt>
                      <c:pt idx="47">
                        <c:v>43497</c:v>
                      </c:pt>
                      <c:pt idx="48">
                        <c:v>43525</c:v>
                      </c:pt>
                      <c:pt idx="49">
                        <c:v>43556</c:v>
                      </c:pt>
                      <c:pt idx="50">
                        <c:v>43586</c:v>
                      </c:pt>
                    </c:numCache>
                  </c:numRef>
                </c:cat>
                <c:val>
                  <c:numRef>
                    <c:extLst>
                      <c:ext uri="{02D57815-91ED-43cb-92C2-25804820EDAC}">
                        <c15:formulaRef>
                          <c15:sqref>'12 month rolling by region'!$K$27:$K$64</c15:sqref>
                        </c15:formulaRef>
                      </c:ext>
                    </c:extLst>
                    <c:numCache>
                      <c:formatCode>#,##0</c:formatCode>
                      <c:ptCount val="38"/>
                      <c:pt idx="0">
                        <c:v>10932.581930485268</c:v>
                      </c:pt>
                      <c:pt idx="1">
                        <c:v>11014.142981326309</c:v>
                      </c:pt>
                      <c:pt idx="2">
                        <c:v>11062.84619956891</c:v>
                      </c:pt>
                      <c:pt idx="3">
                        <c:v>11183.588430097971</c:v>
                      </c:pt>
                      <c:pt idx="4">
                        <c:v>11347.349526817754</c:v>
                      </c:pt>
                      <c:pt idx="5">
                        <c:v>11496.800829205727</c:v>
                      </c:pt>
                      <c:pt idx="6">
                        <c:v>11677.437102590222</c:v>
                      </c:pt>
                      <c:pt idx="7">
                        <c:v>11831.444283142715</c:v>
                      </c:pt>
                      <c:pt idx="8">
                        <c:v>11996.767812996615</c:v>
                      </c:pt>
                      <c:pt idx="9">
                        <c:v>12060.898272533013</c:v>
                      </c:pt>
                      <c:pt idx="10">
                        <c:v>11992.936668668615</c:v>
                      </c:pt>
                      <c:pt idx="11">
                        <c:v>12024.053093462653</c:v>
                      </c:pt>
                      <c:pt idx="12">
                        <c:v>11973.435077474878</c:v>
                      </c:pt>
                      <c:pt idx="13">
                        <c:v>11790.821060461218</c:v>
                      </c:pt>
                      <c:pt idx="14">
                        <c:v>11582.075119011961</c:v>
                      </c:pt>
                      <c:pt idx="15">
                        <c:v>11371.129817351924</c:v>
                      </c:pt>
                      <c:pt idx="16">
                        <c:v>11162.240093643684</c:v>
                      </c:pt>
                      <c:pt idx="17">
                        <c:v>11005.558507480453</c:v>
                      </c:pt>
                      <c:pt idx="18">
                        <c:v>10833.114277513951</c:v>
                      </c:pt>
                      <c:pt idx="19">
                        <c:v>10642.900395716784</c:v>
                      </c:pt>
                      <c:pt idx="20">
                        <c:v>10448.636310858135</c:v>
                      </c:pt>
                      <c:pt idx="21">
                        <c:v>10292.20145077101</c:v>
                      </c:pt>
                      <c:pt idx="22">
                        <c:v>10198.361794808241</c:v>
                      </c:pt>
                      <c:pt idx="23">
                        <c:v>10102.080751380603</c:v>
                      </c:pt>
                      <c:pt idx="24">
                        <c:v>10020.391189103371</c:v>
                      </c:pt>
                      <c:pt idx="25">
                        <c:v>10034.559215849507</c:v>
                      </c:pt>
                      <c:pt idx="26">
                        <c:v>10075.942364272581</c:v>
                      </c:pt>
                      <c:pt idx="27">
                        <c:v>10096.392387323898</c:v>
                      </c:pt>
                      <c:pt idx="28">
                        <c:v>10116.941358699161</c:v>
                      </c:pt>
                      <c:pt idx="29">
                        <c:v>10091.638579365035</c:v>
                      </c:pt>
                      <c:pt idx="30">
                        <c:v>10054.010831470765</c:v>
                      </c:pt>
                      <c:pt idx="31">
                        <c:v>10042.192878796723</c:v>
                      </c:pt>
                      <c:pt idx="32">
                        <c:v>10076.428147945348</c:v>
                      </c:pt>
                      <c:pt idx="33">
                        <c:v>10097.477602353716</c:v>
                      </c:pt>
                      <c:pt idx="34">
                        <c:v>10170.115643999421</c:v>
                      </c:pt>
                      <c:pt idx="35">
                        <c:v>10229.86134630971</c:v>
                      </c:pt>
                      <c:pt idx="36">
                        <c:v>10308.061258679039</c:v>
                      </c:pt>
                      <c:pt idx="37">
                        <c:v>10372.849705522431</c:v>
                      </c:pt>
                    </c:numCache>
                  </c:numRef>
                </c:val>
                <c:smooth val="0"/>
                <c:extLst>
                  <c:ext xmlns:c16="http://schemas.microsoft.com/office/drawing/2014/chart" uri="{C3380CC4-5D6E-409C-BE32-E72D297353CC}">
                    <c16:uniqueId val="{00000000-2D6B-4963-B83F-F6252938BEFD}"/>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'12 month rolling by region'!$L$3</c15:sqref>
                        </c15:formulaRef>
                      </c:ext>
                    </c:extLst>
                    <c:strCache>
                      <c:ptCount val="1"/>
                      <c:pt idx="0">
                        <c:v>Australia</c:v>
                      </c:pt>
                    </c:strCache>
                  </c:strRef>
                </c:tx>
                <c:spPr>
                  <a:ln w="28575" cap="rnd">
                    <a:solidFill>
                      <a:schemeClr val="accent2"/>
                    </a:solidFill>
                    <a:round/>
                  </a:ln>
                  <a:effectLst/>
                </c:spPr>
                <c:marker>
                  <c:symbol val="none"/>
                </c:marker>
                <c:cat>
                  <c:numRef>
                    <c:extLst xmlns:c15="http://schemas.microsoft.com/office/drawing/2012/chart">
                      <c:ext xmlns:c15="http://schemas.microsoft.com/office/drawing/2012/chart" uri="{02D57815-91ED-43cb-92C2-25804820EDAC}">
                        <c15:formulaRef>
                          <c15:sqref>'12 month rolling by region'!$A$27:$A$77</c15:sqref>
                        </c15:formulaRef>
                      </c:ext>
                    </c:extLst>
                    <c:numCache>
                      <c:formatCode>mmm\-yy</c:formatCode>
                      <c:ptCount val="51"/>
                      <c:pt idx="0">
                        <c:v>42064</c:v>
                      </c:pt>
                      <c:pt idx="1">
                        <c:v>42095</c:v>
                      </c:pt>
                      <c:pt idx="2">
                        <c:v>42125</c:v>
                      </c:pt>
                      <c:pt idx="3">
                        <c:v>42156</c:v>
                      </c:pt>
                      <c:pt idx="4">
                        <c:v>42186</c:v>
                      </c:pt>
                      <c:pt idx="5">
                        <c:v>42217</c:v>
                      </c:pt>
                      <c:pt idx="6">
                        <c:v>42248</c:v>
                      </c:pt>
                      <c:pt idx="7">
                        <c:v>42278</c:v>
                      </c:pt>
                      <c:pt idx="8">
                        <c:v>42309</c:v>
                      </c:pt>
                      <c:pt idx="9">
                        <c:v>42339</c:v>
                      </c:pt>
                      <c:pt idx="10">
                        <c:v>42370</c:v>
                      </c:pt>
                      <c:pt idx="11">
                        <c:v>42401</c:v>
                      </c:pt>
                      <c:pt idx="12">
                        <c:v>42430</c:v>
                      </c:pt>
                      <c:pt idx="13">
                        <c:v>42461</c:v>
                      </c:pt>
                      <c:pt idx="14">
                        <c:v>42491</c:v>
                      </c:pt>
                      <c:pt idx="15">
                        <c:v>42522</c:v>
                      </c:pt>
                      <c:pt idx="16">
                        <c:v>42552</c:v>
                      </c:pt>
                      <c:pt idx="17">
                        <c:v>42583</c:v>
                      </c:pt>
                      <c:pt idx="18">
                        <c:v>42614</c:v>
                      </c:pt>
                      <c:pt idx="19">
                        <c:v>42644</c:v>
                      </c:pt>
                      <c:pt idx="20">
                        <c:v>42675</c:v>
                      </c:pt>
                      <c:pt idx="21">
                        <c:v>42705</c:v>
                      </c:pt>
                      <c:pt idx="22">
                        <c:v>42736</c:v>
                      </c:pt>
                      <c:pt idx="23">
                        <c:v>42767</c:v>
                      </c:pt>
                      <c:pt idx="24">
                        <c:v>42795</c:v>
                      </c:pt>
                      <c:pt idx="25">
                        <c:v>42826</c:v>
                      </c:pt>
                      <c:pt idx="26">
                        <c:v>42856</c:v>
                      </c:pt>
                      <c:pt idx="27">
                        <c:v>42887</c:v>
                      </c:pt>
                      <c:pt idx="28">
                        <c:v>42917</c:v>
                      </c:pt>
                      <c:pt idx="29">
                        <c:v>42948</c:v>
                      </c:pt>
                      <c:pt idx="30">
                        <c:v>42979</c:v>
                      </c:pt>
                      <c:pt idx="31">
                        <c:v>43009</c:v>
                      </c:pt>
                      <c:pt idx="32">
                        <c:v>43040</c:v>
                      </c:pt>
                      <c:pt idx="33">
                        <c:v>43070</c:v>
                      </c:pt>
                      <c:pt idx="34">
                        <c:v>43101</c:v>
                      </c:pt>
                      <c:pt idx="35">
                        <c:v>43132</c:v>
                      </c:pt>
                      <c:pt idx="36">
                        <c:v>43160</c:v>
                      </c:pt>
                      <c:pt idx="37">
                        <c:v>43191</c:v>
                      </c:pt>
                      <c:pt idx="38">
                        <c:v>43221</c:v>
                      </c:pt>
                      <c:pt idx="39">
                        <c:v>43252</c:v>
                      </c:pt>
                      <c:pt idx="40">
                        <c:v>43282</c:v>
                      </c:pt>
                      <c:pt idx="41">
                        <c:v>43313</c:v>
                      </c:pt>
                      <c:pt idx="42">
                        <c:v>43344</c:v>
                      </c:pt>
                      <c:pt idx="43">
                        <c:v>43374</c:v>
                      </c:pt>
                      <c:pt idx="44">
                        <c:v>43405</c:v>
                      </c:pt>
                      <c:pt idx="45">
                        <c:v>43435</c:v>
                      </c:pt>
                      <c:pt idx="46">
                        <c:v>43466</c:v>
                      </c:pt>
                      <c:pt idx="47">
                        <c:v>43497</c:v>
                      </c:pt>
                      <c:pt idx="48">
                        <c:v>43525</c:v>
                      </c:pt>
                      <c:pt idx="49">
                        <c:v>43556</c:v>
                      </c:pt>
                      <c:pt idx="50">
                        <c:v>43586</c:v>
                      </c:pt>
                    </c:numCache>
                  </c:numRef>
                </c:cat>
                <c:val>
                  <c:numRef>
                    <c:extLst xmlns:c15="http://schemas.microsoft.com/office/drawing/2012/chart">
                      <c:ext xmlns:c15="http://schemas.microsoft.com/office/drawing/2012/chart" uri="{02D57815-91ED-43cb-92C2-25804820EDAC}">
                        <c15:formulaRef>
                          <c15:sqref>'12 month rolling by region'!$L$27:$L$64</c15:sqref>
                        </c15:formulaRef>
                      </c:ext>
                    </c:extLst>
                    <c:numCache>
                      <c:formatCode>#,##0</c:formatCode>
                      <c:ptCount val="38"/>
                      <c:pt idx="0">
                        <c:v>9647.7571849414853</c:v>
                      </c:pt>
                      <c:pt idx="1">
                        <c:v>9683.742213911486</c:v>
                      </c:pt>
                      <c:pt idx="2">
                        <c:v>9710.7839655376065</c:v>
                      </c:pt>
                      <c:pt idx="3">
                        <c:v>9731.6789841235022</c:v>
                      </c:pt>
                      <c:pt idx="4">
                        <c:v>9779.5649196257255</c:v>
                      </c:pt>
                      <c:pt idx="5">
                        <c:v>9820.6460749350008</c:v>
                      </c:pt>
                      <c:pt idx="6">
                        <c:v>9839.2214803709667</c:v>
                      </c:pt>
                      <c:pt idx="7">
                        <c:v>9848.4764389030061</c:v>
                      </c:pt>
                      <c:pt idx="8">
                        <c:v>9825.858194810502</c:v>
                      </c:pt>
                      <c:pt idx="9">
                        <c:v>9797.176712901799</c:v>
                      </c:pt>
                      <c:pt idx="10">
                        <c:v>9777.2435908736934</c:v>
                      </c:pt>
                      <c:pt idx="11">
                        <c:v>9779.2303260059107</c:v>
                      </c:pt>
                      <c:pt idx="12">
                        <c:v>9760.3039536495053</c:v>
                      </c:pt>
                      <c:pt idx="13">
                        <c:v>9755.8445696776926</c:v>
                      </c:pt>
                      <c:pt idx="14">
                        <c:v>9728.812978244172</c:v>
                      </c:pt>
                      <c:pt idx="15">
                        <c:v>9680.9074447531402</c:v>
                      </c:pt>
                      <c:pt idx="16">
                        <c:v>9609.5865002490827</c:v>
                      </c:pt>
                      <c:pt idx="17">
                        <c:v>9535.6327362112497</c:v>
                      </c:pt>
                      <c:pt idx="18">
                        <c:v>9439.0743664919737</c:v>
                      </c:pt>
                      <c:pt idx="19">
                        <c:v>9314.4827863225255</c:v>
                      </c:pt>
                      <c:pt idx="20">
                        <c:v>9249.9061329889555</c:v>
                      </c:pt>
                      <c:pt idx="21">
                        <c:v>9210.6575802843345</c:v>
                      </c:pt>
                      <c:pt idx="22">
                        <c:v>9161.8227941235546</c:v>
                      </c:pt>
                      <c:pt idx="23">
                        <c:v>9091.9760047286545</c:v>
                      </c:pt>
                      <c:pt idx="24">
                        <c:v>9056.7291357383292</c:v>
                      </c:pt>
                      <c:pt idx="25">
                        <c:v>9016.8749038743408</c:v>
                      </c:pt>
                      <c:pt idx="26">
                        <c:v>8999.7867755039406</c:v>
                      </c:pt>
                      <c:pt idx="27">
                        <c:v>9015.7643600510619</c:v>
                      </c:pt>
                      <c:pt idx="28">
                        <c:v>9037.5774914728408</c:v>
                      </c:pt>
                      <c:pt idx="29">
                        <c:v>9044.4003946024495</c:v>
                      </c:pt>
                      <c:pt idx="30">
                        <c:v>9065.0079049872948</c:v>
                      </c:pt>
                      <c:pt idx="31">
                        <c:v>9133.8336362267764</c:v>
                      </c:pt>
                      <c:pt idx="32">
                        <c:v>9172.8976707443453</c:v>
                      </c:pt>
                      <c:pt idx="33">
                        <c:v>9199.4981443326196</c:v>
                      </c:pt>
                      <c:pt idx="34">
                        <c:v>9232.9025099318333</c:v>
                      </c:pt>
                      <c:pt idx="35">
                        <c:v>9254.4506432296712</c:v>
                      </c:pt>
                      <c:pt idx="36">
                        <c:v>9270.4102458491216</c:v>
                      </c:pt>
                      <c:pt idx="37">
                        <c:v>9301.4254362920583</c:v>
                      </c:pt>
                    </c:numCache>
                  </c:numRef>
                </c:val>
                <c:smooth val="0"/>
                <c:extLst xmlns:c15="http://schemas.microsoft.com/office/drawing/2012/chart">
                  <c:ext xmlns:c16="http://schemas.microsoft.com/office/drawing/2014/chart" uri="{C3380CC4-5D6E-409C-BE32-E72D297353CC}">
                    <c16:uniqueId val="{00000001-2D6B-4963-B83F-F6252938BEFD}"/>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'12 month rolling by region'!$M$3</c15:sqref>
                        </c15:formulaRef>
                      </c:ext>
                    </c:extLst>
                    <c:strCache>
                      <c:ptCount val="1"/>
                      <c:pt idx="0">
                        <c:v>EU28</c:v>
                      </c:pt>
                    </c:strCache>
                  </c:strRef>
                </c:tx>
                <c:spPr>
                  <a:ln w="28575" cap="rnd">
                    <a:solidFill>
                      <a:schemeClr val="accent3"/>
                    </a:solidFill>
                    <a:round/>
                  </a:ln>
                  <a:effectLst/>
                </c:spPr>
                <c:marker>
                  <c:symbol val="none"/>
                </c:marker>
                <c:cat>
                  <c:numRef>
                    <c:extLst xmlns:c15="http://schemas.microsoft.com/office/drawing/2012/chart">
                      <c:ext xmlns:c15="http://schemas.microsoft.com/office/drawing/2012/chart" uri="{02D57815-91ED-43cb-92C2-25804820EDAC}">
                        <c15:formulaRef>
                          <c15:sqref>'12 month rolling by region'!$A$27:$A$77</c15:sqref>
                        </c15:formulaRef>
                      </c:ext>
                    </c:extLst>
                    <c:numCache>
                      <c:formatCode>mmm\-yy</c:formatCode>
                      <c:ptCount val="51"/>
                      <c:pt idx="0">
                        <c:v>42064</c:v>
                      </c:pt>
                      <c:pt idx="1">
                        <c:v>42095</c:v>
                      </c:pt>
                      <c:pt idx="2">
                        <c:v>42125</c:v>
                      </c:pt>
                      <c:pt idx="3">
                        <c:v>42156</c:v>
                      </c:pt>
                      <c:pt idx="4">
                        <c:v>42186</c:v>
                      </c:pt>
                      <c:pt idx="5">
                        <c:v>42217</c:v>
                      </c:pt>
                      <c:pt idx="6">
                        <c:v>42248</c:v>
                      </c:pt>
                      <c:pt idx="7">
                        <c:v>42278</c:v>
                      </c:pt>
                      <c:pt idx="8">
                        <c:v>42309</c:v>
                      </c:pt>
                      <c:pt idx="9">
                        <c:v>42339</c:v>
                      </c:pt>
                      <c:pt idx="10">
                        <c:v>42370</c:v>
                      </c:pt>
                      <c:pt idx="11">
                        <c:v>42401</c:v>
                      </c:pt>
                      <c:pt idx="12">
                        <c:v>42430</c:v>
                      </c:pt>
                      <c:pt idx="13">
                        <c:v>42461</c:v>
                      </c:pt>
                      <c:pt idx="14">
                        <c:v>42491</c:v>
                      </c:pt>
                      <c:pt idx="15">
                        <c:v>42522</c:v>
                      </c:pt>
                      <c:pt idx="16">
                        <c:v>42552</c:v>
                      </c:pt>
                      <c:pt idx="17">
                        <c:v>42583</c:v>
                      </c:pt>
                      <c:pt idx="18">
                        <c:v>42614</c:v>
                      </c:pt>
                      <c:pt idx="19">
                        <c:v>42644</c:v>
                      </c:pt>
                      <c:pt idx="20">
                        <c:v>42675</c:v>
                      </c:pt>
                      <c:pt idx="21">
                        <c:v>42705</c:v>
                      </c:pt>
                      <c:pt idx="22">
                        <c:v>42736</c:v>
                      </c:pt>
                      <c:pt idx="23">
                        <c:v>42767</c:v>
                      </c:pt>
                      <c:pt idx="24">
                        <c:v>42795</c:v>
                      </c:pt>
                      <c:pt idx="25">
                        <c:v>42826</c:v>
                      </c:pt>
                      <c:pt idx="26">
                        <c:v>42856</c:v>
                      </c:pt>
                      <c:pt idx="27">
                        <c:v>42887</c:v>
                      </c:pt>
                      <c:pt idx="28">
                        <c:v>42917</c:v>
                      </c:pt>
                      <c:pt idx="29">
                        <c:v>42948</c:v>
                      </c:pt>
                      <c:pt idx="30">
                        <c:v>42979</c:v>
                      </c:pt>
                      <c:pt idx="31">
                        <c:v>43009</c:v>
                      </c:pt>
                      <c:pt idx="32">
                        <c:v>43040</c:v>
                      </c:pt>
                      <c:pt idx="33">
                        <c:v>43070</c:v>
                      </c:pt>
                      <c:pt idx="34">
                        <c:v>43101</c:v>
                      </c:pt>
                      <c:pt idx="35">
                        <c:v>43132</c:v>
                      </c:pt>
                      <c:pt idx="36">
                        <c:v>43160</c:v>
                      </c:pt>
                      <c:pt idx="37">
                        <c:v>43191</c:v>
                      </c:pt>
                      <c:pt idx="38">
                        <c:v>43221</c:v>
                      </c:pt>
                      <c:pt idx="39">
                        <c:v>43252</c:v>
                      </c:pt>
                      <c:pt idx="40">
                        <c:v>43282</c:v>
                      </c:pt>
                      <c:pt idx="41">
                        <c:v>43313</c:v>
                      </c:pt>
                      <c:pt idx="42">
                        <c:v>43344</c:v>
                      </c:pt>
                      <c:pt idx="43">
                        <c:v>43374</c:v>
                      </c:pt>
                      <c:pt idx="44">
                        <c:v>43405</c:v>
                      </c:pt>
                      <c:pt idx="45">
                        <c:v>43435</c:v>
                      </c:pt>
                      <c:pt idx="46">
                        <c:v>43466</c:v>
                      </c:pt>
                      <c:pt idx="47">
                        <c:v>43497</c:v>
                      </c:pt>
                      <c:pt idx="48">
                        <c:v>43525</c:v>
                      </c:pt>
                      <c:pt idx="49">
                        <c:v>43556</c:v>
                      </c:pt>
                      <c:pt idx="50">
                        <c:v>43586</c:v>
                      </c:pt>
                    </c:numCache>
                  </c:numRef>
                </c:cat>
                <c:val>
                  <c:numRef>
                    <c:extLst xmlns:c15="http://schemas.microsoft.com/office/drawing/2012/chart">
                      <c:ext xmlns:c15="http://schemas.microsoft.com/office/drawing/2012/chart" uri="{02D57815-91ED-43cb-92C2-25804820EDAC}">
                        <c15:formulaRef>
                          <c15:sqref>'12 month rolling by region'!$M$27:$M$64</c15:sqref>
                        </c15:formulaRef>
                      </c:ext>
                    </c:extLst>
                    <c:numCache>
                      <c:formatCode>#,##0</c:formatCode>
                      <c:ptCount val="38"/>
                      <c:pt idx="0">
                        <c:v>129331.16413440001</c:v>
                      </c:pt>
                      <c:pt idx="1">
                        <c:v>129517.3257948</c:v>
                      </c:pt>
                      <c:pt idx="2">
                        <c:v>129866.44810319999</c:v>
                      </c:pt>
                      <c:pt idx="3">
                        <c:v>130287.49452119999</c:v>
                      </c:pt>
                      <c:pt idx="4">
                        <c:v>130589.36018399998</c:v>
                      </c:pt>
                      <c:pt idx="5">
                        <c:v>130899.50012999999</c:v>
                      </c:pt>
                      <c:pt idx="6">
                        <c:v>131116.96227719999</c:v>
                      </c:pt>
                      <c:pt idx="7">
                        <c:v>131663.0552568</c:v>
                      </c:pt>
                      <c:pt idx="8">
                        <c:v>132156.24915119997</c:v>
                      </c:pt>
                      <c:pt idx="9">
                        <c:v>132738.39158999998</c:v>
                      </c:pt>
                      <c:pt idx="10">
                        <c:v>133282.62965399999</c:v>
                      </c:pt>
                      <c:pt idx="11">
                        <c:v>134259.20872679999</c:v>
                      </c:pt>
                      <c:pt idx="12">
                        <c:v>134922.53043000001</c:v>
                      </c:pt>
                      <c:pt idx="13">
                        <c:v>135153.21977640002</c:v>
                      </c:pt>
                      <c:pt idx="14">
                        <c:v>135353.57979600001</c:v>
                      </c:pt>
                      <c:pt idx="15">
                        <c:v>135202.38960720002</c:v>
                      </c:pt>
                      <c:pt idx="16">
                        <c:v>135090.1623576</c:v>
                      </c:pt>
                      <c:pt idx="17">
                        <c:v>134971.40891279999</c:v>
                      </c:pt>
                      <c:pt idx="18">
                        <c:v>134729.25016680002</c:v>
                      </c:pt>
                      <c:pt idx="19">
                        <c:v>134367.6290292</c:v>
                      </c:pt>
                      <c:pt idx="20">
                        <c:v>134020.46846399998</c:v>
                      </c:pt>
                      <c:pt idx="21">
                        <c:v>133721.77849440003</c:v>
                      </c:pt>
                      <c:pt idx="22">
                        <c:v>133632.52889040002</c:v>
                      </c:pt>
                      <c:pt idx="23">
                        <c:v>133223.20437360002</c:v>
                      </c:pt>
                      <c:pt idx="24">
                        <c:v>133390.8363012</c:v>
                      </c:pt>
                      <c:pt idx="25">
                        <c:v>133530.50853240001</c:v>
                      </c:pt>
                      <c:pt idx="26">
                        <c:v>133643.02713</c:v>
                      </c:pt>
                      <c:pt idx="27">
                        <c:v>133924.3527588</c:v>
                      </c:pt>
                      <c:pt idx="28">
                        <c:v>134257.4412156</c:v>
                      </c:pt>
                      <c:pt idx="29">
                        <c:v>134589.1894716</c:v>
                      </c:pt>
                      <c:pt idx="30">
                        <c:v>135083.54875800002</c:v>
                      </c:pt>
                      <c:pt idx="31">
                        <c:v>135654.26064360002</c:v>
                      </c:pt>
                      <c:pt idx="32">
                        <c:v>136290.04996080001</c:v>
                      </c:pt>
                      <c:pt idx="33">
                        <c:v>136807.44516239999</c:v>
                      </c:pt>
                      <c:pt idx="34">
                        <c:v>137298.4539468</c:v>
                      </c:pt>
                      <c:pt idx="35">
                        <c:v>137617.70337359997</c:v>
                      </c:pt>
                      <c:pt idx="36">
                        <c:v>137729.69754479997</c:v>
                      </c:pt>
                      <c:pt idx="37">
                        <c:v>137863.73704800001</c:v>
                      </c:pt>
                    </c:numCache>
                  </c:numRef>
                </c:val>
                <c:smooth val="0"/>
                <c:extLst xmlns:c15="http://schemas.microsoft.com/office/drawing/2012/chart">
                  <c:ext xmlns:c16="http://schemas.microsoft.com/office/drawing/2014/chart" uri="{C3380CC4-5D6E-409C-BE32-E72D297353CC}">
                    <c16:uniqueId val="{00000002-2D6B-4963-B83F-F6252938BEFD}"/>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'12 month rolling by region'!$N$3</c15:sqref>
                        </c15:formulaRef>
                      </c:ext>
                    </c:extLst>
                    <c:strCache>
                      <c:ptCount val="1"/>
                      <c:pt idx="0">
                        <c:v>New Zealand</c:v>
                      </c:pt>
                    </c:strCache>
                  </c:strRef>
                </c:tx>
                <c:spPr>
                  <a:ln w="28575" cap="rnd">
                    <a:solidFill>
                      <a:schemeClr val="accent4"/>
                    </a:solidFill>
                    <a:round/>
                  </a:ln>
                  <a:effectLst/>
                </c:spPr>
                <c:marker>
                  <c:symbol val="none"/>
                </c:marker>
                <c:cat>
                  <c:numRef>
                    <c:extLst xmlns:c15="http://schemas.microsoft.com/office/drawing/2012/chart">
                      <c:ext xmlns:c15="http://schemas.microsoft.com/office/drawing/2012/chart" uri="{02D57815-91ED-43cb-92C2-25804820EDAC}">
                        <c15:formulaRef>
                          <c15:sqref>'12 month rolling by region'!$A$27:$A$77</c15:sqref>
                        </c15:formulaRef>
                      </c:ext>
                    </c:extLst>
                    <c:numCache>
                      <c:formatCode>mmm\-yy</c:formatCode>
                      <c:ptCount val="51"/>
                      <c:pt idx="0">
                        <c:v>42064</c:v>
                      </c:pt>
                      <c:pt idx="1">
                        <c:v>42095</c:v>
                      </c:pt>
                      <c:pt idx="2">
                        <c:v>42125</c:v>
                      </c:pt>
                      <c:pt idx="3">
                        <c:v>42156</c:v>
                      </c:pt>
                      <c:pt idx="4">
                        <c:v>42186</c:v>
                      </c:pt>
                      <c:pt idx="5">
                        <c:v>42217</c:v>
                      </c:pt>
                      <c:pt idx="6">
                        <c:v>42248</c:v>
                      </c:pt>
                      <c:pt idx="7">
                        <c:v>42278</c:v>
                      </c:pt>
                      <c:pt idx="8">
                        <c:v>42309</c:v>
                      </c:pt>
                      <c:pt idx="9">
                        <c:v>42339</c:v>
                      </c:pt>
                      <c:pt idx="10">
                        <c:v>42370</c:v>
                      </c:pt>
                      <c:pt idx="11">
                        <c:v>42401</c:v>
                      </c:pt>
                      <c:pt idx="12">
                        <c:v>42430</c:v>
                      </c:pt>
                      <c:pt idx="13">
                        <c:v>42461</c:v>
                      </c:pt>
                      <c:pt idx="14">
                        <c:v>42491</c:v>
                      </c:pt>
                      <c:pt idx="15">
                        <c:v>42522</c:v>
                      </c:pt>
                      <c:pt idx="16">
                        <c:v>42552</c:v>
                      </c:pt>
                      <c:pt idx="17">
                        <c:v>42583</c:v>
                      </c:pt>
                      <c:pt idx="18">
                        <c:v>42614</c:v>
                      </c:pt>
                      <c:pt idx="19">
                        <c:v>42644</c:v>
                      </c:pt>
                      <c:pt idx="20">
                        <c:v>42675</c:v>
                      </c:pt>
                      <c:pt idx="21">
                        <c:v>42705</c:v>
                      </c:pt>
                      <c:pt idx="22">
                        <c:v>42736</c:v>
                      </c:pt>
                      <c:pt idx="23">
                        <c:v>42767</c:v>
                      </c:pt>
                      <c:pt idx="24">
                        <c:v>42795</c:v>
                      </c:pt>
                      <c:pt idx="25">
                        <c:v>42826</c:v>
                      </c:pt>
                      <c:pt idx="26">
                        <c:v>42856</c:v>
                      </c:pt>
                      <c:pt idx="27">
                        <c:v>42887</c:v>
                      </c:pt>
                      <c:pt idx="28">
                        <c:v>42917</c:v>
                      </c:pt>
                      <c:pt idx="29">
                        <c:v>42948</c:v>
                      </c:pt>
                      <c:pt idx="30">
                        <c:v>42979</c:v>
                      </c:pt>
                      <c:pt idx="31">
                        <c:v>43009</c:v>
                      </c:pt>
                      <c:pt idx="32">
                        <c:v>43040</c:v>
                      </c:pt>
                      <c:pt idx="33">
                        <c:v>43070</c:v>
                      </c:pt>
                      <c:pt idx="34">
                        <c:v>43101</c:v>
                      </c:pt>
                      <c:pt idx="35">
                        <c:v>43132</c:v>
                      </c:pt>
                      <c:pt idx="36">
                        <c:v>43160</c:v>
                      </c:pt>
                      <c:pt idx="37">
                        <c:v>43191</c:v>
                      </c:pt>
                      <c:pt idx="38">
                        <c:v>43221</c:v>
                      </c:pt>
                      <c:pt idx="39">
                        <c:v>43252</c:v>
                      </c:pt>
                      <c:pt idx="40">
                        <c:v>43282</c:v>
                      </c:pt>
                      <c:pt idx="41">
                        <c:v>43313</c:v>
                      </c:pt>
                      <c:pt idx="42">
                        <c:v>43344</c:v>
                      </c:pt>
                      <c:pt idx="43">
                        <c:v>43374</c:v>
                      </c:pt>
                      <c:pt idx="44">
                        <c:v>43405</c:v>
                      </c:pt>
                      <c:pt idx="45">
                        <c:v>43435</c:v>
                      </c:pt>
                      <c:pt idx="46">
                        <c:v>43466</c:v>
                      </c:pt>
                      <c:pt idx="47">
                        <c:v>43497</c:v>
                      </c:pt>
                      <c:pt idx="48">
                        <c:v>43525</c:v>
                      </c:pt>
                      <c:pt idx="49">
                        <c:v>43556</c:v>
                      </c:pt>
                      <c:pt idx="50">
                        <c:v>43586</c:v>
                      </c:pt>
                    </c:numCache>
                  </c:numRef>
                </c:cat>
                <c:val>
                  <c:numRef>
                    <c:extLst xmlns:c15="http://schemas.microsoft.com/office/drawing/2012/chart">
                      <c:ext xmlns:c15="http://schemas.microsoft.com/office/drawing/2012/chart" uri="{02D57815-91ED-43cb-92C2-25804820EDAC}">
                        <c15:formulaRef>
                          <c15:sqref>'12 month rolling by region'!$N$27:$N$64</c15:sqref>
                        </c15:formulaRef>
                      </c:ext>
                    </c:extLst>
                    <c:numCache>
                      <c:formatCode>#,##0</c:formatCode>
                      <c:ptCount val="38"/>
                      <c:pt idx="0">
                        <c:v>21097.164130102294</c:v>
                      </c:pt>
                      <c:pt idx="1">
                        <c:v>21203.352194881241</c:v>
                      </c:pt>
                      <c:pt idx="2">
                        <c:v>21278.129161874163</c:v>
                      </c:pt>
                      <c:pt idx="3">
                        <c:v>21289.618137682231</c:v>
                      </c:pt>
                      <c:pt idx="4">
                        <c:v>21322.663513895859</c:v>
                      </c:pt>
                      <c:pt idx="5">
                        <c:v>21312.214475292643</c:v>
                      </c:pt>
                      <c:pt idx="6">
                        <c:v>21109.174991981788</c:v>
                      </c:pt>
                      <c:pt idx="7">
                        <c:v>21023.562749621891</c:v>
                      </c:pt>
                      <c:pt idx="8">
                        <c:v>20960.654317950015</c:v>
                      </c:pt>
                      <c:pt idx="9">
                        <c:v>20917.905328386951</c:v>
                      </c:pt>
                      <c:pt idx="10">
                        <c:v>20866.26428323927</c:v>
                      </c:pt>
                      <c:pt idx="11">
                        <c:v>20968.782808256972</c:v>
                      </c:pt>
                      <c:pt idx="12">
                        <c:v>20955.149818202903</c:v>
                      </c:pt>
                      <c:pt idx="13">
                        <c:v>20920.610203181124</c:v>
                      </c:pt>
                      <c:pt idx="14">
                        <c:v>20947.800941565809</c:v>
                      </c:pt>
                      <c:pt idx="15">
                        <c:v>20947.702292684324</c:v>
                      </c:pt>
                      <c:pt idx="16">
                        <c:v>20949.425346868742</c:v>
                      </c:pt>
                      <c:pt idx="17">
                        <c:v>20913.748949540819</c:v>
                      </c:pt>
                      <c:pt idx="18">
                        <c:v>20939.851769205277</c:v>
                      </c:pt>
                      <c:pt idx="19">
                        <c:v>20769.784821027919</c:v>
                      </c:pt>
                      <c:pt idx="20">
                        <c:v>20638.223897853484</c:v>
                      </c:pt>
                      <c:pt idx="21">
                        <c:v>20564.827990478665</c:v>
                      </c:pt>
                      <c:pt idx="22">
                        <c:v>20549.11509617907</c:v>
                      </c:pt>
                      <c:pt idx="23">
                        <c:v>20493.701213538407</c:v>
                      </c:pt>
                      <c:pt idx="24">
                        <c:v>20648.944167907426</c:v>
                      </c:pt>
                      <c:pt idx="25">
                        <c:v>20733.303556057363</c:v>
                      </c:pt>
                      <c:pt idx="26">
                        <c:v>20727.343830884558</c:v>
                      </c:pt>
                      <c:pt idx="27">
                        <c:v>20757.187621517583</c:v>
                      </c:pt>
                      <c:pt idx="28">
                        <c:v>20773.692977572151</c:v>
                      </c:pt>
                      <c:pt idx="29">
                        <c:v>20753.455452859871</c:v>
                      </c:pt>
                      <c:pt idx="30">
                        <c:v>20713.509335835257</c:v>
                      </c:pt>
                      <c:pt idx="31">
                        <c:v>20793.121936345789</c:v>
                      </c:pt>
                      <c:pt idx="32">
                        <c:v>20909.699959214802</c:v>
                      </c:pt>
                      <c:pt idx="33">
                        <c:v>20842.649909238382</c:v>
                      </c:pt>
                      <c:pt idx="34">
                        <c:v>20727.815082224464</c:v>
                      </c:pt>
                      <c:pt idx="35">
                        <c:v>20693.918609667606</c:v>
                      </c:pt>
                      <c:pt idx="36">
                        <c:v>20666.701321030472</c:v>
                      </c:pt>
                      <c:pt idx="37">
                        <c:v>20707.512034700128</c:v>
                      </c:pt>
                    </c:numCache>
                  </c:numRef>
                </c:val>
                <c:smooth val="0"/>
                <c:extLst xmlns:c15="http://schemas.microsoft.com/office/drawing/2012/chart">
                  <c:ext xmlns:c16="http://schemas.microsoft.com/office/drawing/2014/chart" uri="{C3380CC4-5D6E-409C-BE32-E72D297353CC}">
                    <c16:uniqueId val="{00000003-2D6B-4963-B83F-F6252938BEFD}"/>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'12 month rolling by region'!$O$3</c15:sqref>
                        </c15:formulaRef>
                      </c:ext>
                    </c:extLst>
                    <c:strCache>
                      <c:ptCount val="1"/>
                      <c:pt idx="0">
                        <c:v>United States</c:v>
                      </c:pt>
                    </c:strCache>
                  </c:strRef>
                </c:tx>
                <c:spPr>
                  <a:ln w="28575" cap="rnd">
                    <a:solidFill>
                      <a:schemeClr val="accent5"/>
                    </a:solidFill>
                    <a:round/>
                  </a:ln>
                  <a:effectLst/>
                </c:spPr>
                <c:marker>
                  <c:symbol val="none"/>
                </c:marker>
                <c:cat>
                  <c:numRef>
                    <c:extLst xmlns:c15="http://schemas.microsoft.com/office/drawing/2012/chart">
                      <c:ext xmlns:c15="http://schemas.microsoft.com/office/drawing/2012/chart" uri="{02D57815-91ED-43cb-92C2-25804820EDAC}">
                        <c15:formulaRef>
                          <c15:sqref>'12 month rolling by region'!$A$27:$A$77</c15:sqref>
                        </c15:formulaRef>
                      </c:ext>
                    </c:extLst>
                    <c:numCache>
                      <c:formatCode>mmm\-yy</c:formatCode>
                      <c:ptCount val="51"/>
                      <c:pt idx="0">
                        <c:v>42064</c:v>
                      </c:pt>
                      <c:pt idx="1">
                        <c:v>42095</c:v>
                      </c:pt>
                      <c:pt idx="2">
                        <c:v>42125</c:v>
                      </c:pt>
                      <c:pt idx="3">
                        <c:v>42156</c:v>
                      </c:pt>
                      <c:pt idx="4">
                        <c:v>42186</c:v>
                      </c:pt>
                      <c:pt idx="5">
                        <c:v>42217</c:v>
                      </c:pt>
                      <c:pt idx="6">
                        <c:v>42248</c:v>
                      </c:pt>
                      <c:pt idx="7">
                        <c:v>42278</c:v>
                      </c:pt>
                      <c:pt idx="8">
                        <c:v>42309</c:v>
                      </c:pt>
                      <c:pt idx="9">
                        <c:v>42339</c:v>
                      </c:pt>
                      <c:pt idx="10">
                        <c:v>42370</c:v>
                      </c:pt>
                      <c:pt idx="11">
                        <c:v>42401</c:v>
                      </c:pt>
                      <c:pt idx="12">
                        <c:v>42430</c:v>
                      </c:pt>
                      <c:pt idx="13">
                        <c:v>42461</c:v>
                      </c:pt>
                      <c:pt idx="14">
                        <c:v>42491</c:v>
                      </c:pt>
                      <c:pt idx="15">
                        <c:v>42522</c:v>
                      </c:pt>
                      <c:pt idx="16">
                        <c:v>42552</c:v>
                      </c:pt>
                      <c:pt idx="17">
                        <c:v>42583</c:v>
                      </c:pt>
                      <c:pt idx="18">
                        <c:v>42614</c:v>
                      </c:pt>
                      <c:pt idx="19">
                        <c:v>42644</c:v>
                      </c:pt>
                      <c:pt idx="20">
                        <c:v>42675</c:v>
                      </c:pt>
                      <c:pt idx="21">
                        <c:v>42705</c:v>
                      </c:pt>
                      <c:pt idx="22">
                        <c:v>42736</c:v>
                      </c:pt>
                      <c:pt idx="23">
                        <c:v>42767</c:v>
                      </c:pt>
                      <c:pt idx="24">
                        <c:v>42795</c:v>
                      </c:pt>
                      <c:pt idx="25">
                        <c:v>42826</c:v>
                      </c:pt>
                      <c:pt idx="26">
                        <c:v>42856</c:v>
                      </c:pt>
                      <c:pt idx="27">
                        <c:v>42887</c:v>
                      </c:pt>
                      <c:pt idx="28">
                        <c:v>42917</c:v>
                      </c:pt>
                      <c:pt idx="29">
                        <c:v>42948</c:v>
                      </c:pt>
                      <c:pt idx="30">
                        <c:v>42979</c:v>
                      </c:pt>
                      <c:pt idx="31">
                        <c:v>43009</c:v>
                      </c:pt>
                      <c:pt idx="32">
                        <c:v>43040</c:v>
                      </c:pt>
                      <c:pt idx="33">
                        <c:v>43070</c:v>
                      </c:pt>
                      <c:pt idx="34">
                        <c:v>43101</c:v>
                      </c:pt>
                      <c:pt idx="35">
                        <c:v>43132</c:v>
                      </c:pt>
                      <c:pt idx="36">
                        <c:v>43160</c:v>
                      </c:pt>
                      <c:pt idx="37">
                        <c:v>43191</c:v>
                      </c:pt>
                      <c:pt idx="38">
                        <c:v>43221</c:v>
                      </c:pt>
                      <c:pt idx="39">
                        <c:v>43252</c:v>
                      </c:pt>
                      <c:pt idx="40">
                        <c:v>43282</c:v>
                      </c:pt>
                      <c:pt idx="41">
                        <c:v>43313</c:v>
                      </c:pt>
                      <c:pt idx="42">
                        <c:v>43344</c:v>
                      </c:pt>
                      <c:pt idx="43">
                        <c:v>43374</c:v>
                      </c:pt>
                      <c:pt idx="44">
                        <c:v>43405</c:v>
                      </c:pt>
                      <c:pt idx="45">
                        <c:v>43435</c:v>
                      </c:pt>
                      <c:pt idx="46">
                        <c:v>43466</c:v>
                      </c:pt>
                      <c:pt idx="47">
                        <c:v>43497</c:v>
                      </c:pt>
                      <c:pt idx="48">
                        <c:v>43525</c:v>
                      </c:pt>
                      <c:pt idx="49">
                        <c:v>43556</c:v>
                      </c:pt>
                      <c:pt idx="50">
                        <c:v>43586</c:v>
                      </c:pt>
                    </c:numCache>
                  </c:numRef>
                </c:cat>
                <c:val>
                  <c:numRef>
                    <c:extLst xmlns:c15="http://schemas.microsoft.com/office/drawing/2012/chart">
                      <c:ext xmlns:c15="http://schemas.microsoft.com/office/drawing/2012/chart" uri="{02D57815-91ED-43cb-92C2-25804820EDAC}">
                        <c15:formulaRef>
                          <c15:sqref>'12 month rolling by region'!$O$27:$O$64</c15:sqref>
                        </c15:formulaRef>
                      </c:ext>
                    </c:extLst>
                    <c:numCache>
                      <c:formatCode>#,##0</c:formatCode>
                      <c:ptCount val="38"/>
                      <c:pt idx="0">
                        <c:v>91172.879389245121</c:v>
                      </c:pt>
                      <c:pt idx="1">
                        <c:v>91311.640167361926</c:v>
                      </c:pt>
                      <c:pt idx="2">
                        <c:v>91458.770643206401</c:v>
                      </c:pt>
                      <c:pt idx="3">
                        <c:v>91538.062516416001</c:v>
                      </c:pt>
                      <c:pt idx="4">
                        <c:v>91638.498889148163</c:v>
                      </c:pt>
                      <c:pt idx="5">
                        <c:v>91716.028720730872</c:v>
                      </c:pt>
                      <c:pt idx="6">
                        <c:v>91760.079761402871</c:v>
                      </c:pt>
                      <c:pt idx="7">
                        <c:v>91785.188854585911</c:v>
                      </c:pt>
                      <c:pt idx="8">
                        <c:v>91843.33622827295</c:v>
                      </c:pt>
                      <c:pt idx="9">
                        <c:v>91889.149310571855</c:v>
                      </c:pt>
                      <c:pt idx="10">
                        <c:v>91890.470841792019</c:v>
                      </c:pt>
                      <c:pt idx="11">
                        <c:v>92213.805480324503</c:v>
                      </c:pt>
                      <c:pt idx="12">
                        <c:v>92353.006768848019</c:v>
                      </c:pt>
                      <c:pt idx="13">
                        <c:v>92419.964350669441</c:v>
                      </c:pt>
                      <c:pt idx="14">
                        <c:v>92501.458775912644</c:v>
                      </c:pt>
                      <c:pt idx="15">
                        <c:v>92619.515564913585</c:v>
                      </c:pt>
                      <c:pt idx="16">
                        <c:v>92727.440614559993</c:v>
                      </c:pt>
                      <c:pt idx="17">
                        <c:v>92856.069653322236</c:v>
                      </c:pt>
                      <c:pt idx="18">
                        <c:v>93021.701566248943</c:v>
                      </c:pt>
                      <c:pt idx="19">
                        <c:v>93214.204613985596</c:v>
                      </c:pt>
                      <c:pt idx="20">
                        <c:v>93397.897453587837</c:v>
                      </c:pt>
                      <c:pt idx="21">
                        <c:v>93580.268761969914</c:v>
                      </c:pt>
                      <c:pt idx="22">
                        <c:v>93771.890788893128</c:v>
                      </c:pt>
                      <c:pt idx="23">
                        <c:v>93679.383603481925</c:v>
                      </c:pt>
                      <c:pt idx="24">
                        <c:v>93828.716631360003</c:v>
                      </c:pt>
                      <c:pt idx="25">
                        <c:v>93998.313137947203</c:v>
                      </c:pt>
                      <c:pt idx="26">
                        <c:v>94147.646165825281</c:v>
                      </c:pt>
                      <c:pt idx="27">
                        <c:v>94274.953673367374</c:v>
                      </c:pt>
                      <c:pt idx="28">
                        <c:v>94433.537419786575</c:v>
                      </c:pt>
                      <c:pt idx="29">
                        <c:v>94590.799634985597</c:v>
                      </c:pt>
                      <c:pt idx="30">
                        <c:v>94663.924362501115</c:v>
                      </c:pt>
                      <c:pt idx="31">
                        <c:v>94753.788485471989</c:v>
                      </c:pt>
                      <c:pt idx="32">
                        <c:v>94824.270150547192</c:v>
                      </c:pt>
                      <c:pt idx="33">
                        <c:v>94915.015294331504</c:v>
                      </c:pt>
                      <c:pt idx="34">
                        <c:v>95051.133010007994</c:v>
                      </c:pt>
                      <c:pt idx="35">
                        <c:v>95174.035413482881</c:v>
                      </c:pt>
                      <c:pt idx="36">
                        <c:v>95283.722504756166</c:v>
                      </c:pt>
                      <c:pt idx="37">
                        <c:v>95318.963337293782</c:v>
                      </c:pt>
                    </c:numCache>
                  </c:numRef>
                </c:val>
                <c:smooth val="0"/>
                <c:extLst xmlns:c15="http://schemas.microsoft.com/office/drawing/2012/chart">
                  <c:ext xmlns:c16="http://schemas.microsoft.com/office/drawing/2014/chart" uri="{C3380CC4-5D6E-409C-BE32-E72D297353CC}">
                    <c16:uniqueId val="{00000004-2D6B-4963-B83F-F6252938BEFD}"/>
                  </c:ext>
                </c:extLst>
              </c15:ser>
            </c15:filteredLineSeries>
          </c:ext>
        </c:extLst>
      </c:lineChart>
      <c:dateAx>
        <c:axId val="474257112"/>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3936312"/>
        <c:crosses val="autoZero"/>
        <c:auto val="1"/>
        <c:lblOffset val="100"/>
        <c:baseTimeUnit val="months"/>
      </c:dateAx>
      <c:valAx>
        <c:axId val="4739363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42571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5"/>
          <c:order val="5"/>
          <c:tx>
            <c:strRef>
              <c:f>'12 month rolling by region'!$W$3</c:f>
              <c:strCache>
                <c:ptCount val="1"/>
                <c:pt idx="0">
                  <c:v>Global</c:v>
                </c:pt>
              </c:strCache>
            </c:strRef>
          </c:tx>
          <c:spPr>
            <a:solidFill>
              <a:schemeClr val="accent6"/>
            </a:solidFill>
            <a:ln>
              <a:noFill/>
            </a:ln>
            <a:effectLst/>
          </c:spPr>
          <c:invertIfNegative val="0"/>
          <c:cat>
            <c:numRef>
              <c:f>'12 month rolling by region'!$A$27:$A$77</c:f>
              <c:numCache>
                <c:formatCode>mmm\-yy</c:formatCode>
                <c:ptCount val="51"/>
                <c:pt idx="0">
                  <c:v>42064</c:v>
                </c:pt>
                <c:pt idx="1">
                  <c:v>42095</c:v>
                </c:pt>
                <c:pt idx="2">
                  <c:v>42125</c:v>
                </c:pt>
                <c:pt idx="3">
                  <c:v>42156</c:v>
                </c:pt>
                <c:pt idx="4">
                  <c:v>42186</c:v>
                </c:pt>
                <c:pt idx="5">
                  <c:v>42217</c:v>
                </c:pt>
                <c:pt idx="6">
                  <c:v>42248</c:v>
                </c:pt>
                <c:pt idx="7">
                  <c:v>42278</c:v>
                </c:pt>
                <c:pt idx="8">
                  <c:v>42309</c:v>
                </c:pt>
                <c:pt idx="9">
                  <c:v>42339</c:v>
                </c:pt>
                <c:pt idx="10">
                  <c:v>42370</c:v>
                </c:pt>
                <c:pt idx="11">
                  <c:v>42401</c:v>
                </c:pt>
                <c:pt idx="12">
                  <c:v>42430</c:v>
                </c:pt>
                <c:pt idx="13">
                  <c:v>42461</c:v>
                </c:pt>
                <c:pt idx="14">
                  <c:v>42491</c:v>
                </c:pt>
                <c:pt idx="15">
                  <c:v>42522</c:v>
                </c:pt>
                <c:pt idx="16">
                  <c:v>42552</c:v>
                </c:pt>
                <c:pt idx="17">
                  <c:v>42583</c:v>
                </c:pt>
                <c:pt idx="18">
                  <c:v>42614</c:v>
                </c:pt>
                <c:pt idx="19">
                  <c:v>42644</c:v>
                </c:pt>
                <c:pt idx="20">
                  <c:v>42675</c:v>
                </c:pt>
                <c:pt idx="21">
                  <c:v>42705</c:v>
                </c:pt>
                <c:pt idx="22">
                  <c:v>42736</c:v>
                </c:pt>
                <c:pt idx="23">
                  <c:v>42767</c:v>
                </c:pt>
                <c:pt idx="24">
                  <c:v>42795</c:v>
                </c:pt>
                <c:pt idx="25">
                  <c:v>42826</c:v>
                </c:pt>
                <c:pt idx="26">
                  <c:v>42856</c:v>
                </c:pt>
                <c:pt idx="27">
                  <c:v>42887</c:v>
                </c:pt>
                <c:pt idx="28">
                  <c:v>42917</c:v>
                </c:pt>
                <c:pt idx="29">
                  <c:v>42948</c:v>
                </c:pt>
                <c:pt idx="30">
                  <c:v>42979</c:v>
                </c:pt>
                <c:pt idx="31">
                  <c:v>43009</c:v>
                </c:pt>
                <c:pt idx="32">
                  <c:v>43040</c:v>
                </c:pt>
                <c:pt idx="33">
                  <c:v>43070</c:v>
                </c:pt>
                <c:pt idx="34">
                  <c:v>43101</c:v>
                </c:pt>
                <c:pt idx="35">
                  <c:v>43132</c:v>
                </c:pt>
                <c:pt idx="36">
                  <c:v>43160</c:v>
                </c:pt>
                <c:pt idx="37">
                  <c:v>43191</c:v>
                </c:pt>
                <c:pt idx="38">
                  <c:v>43221</c:v>
                </c:pt>
                <c:pt idx="39">
                  <c:v>43252</c:v>
                </c:pt>
                <c:pt idx="40">
                  <c:v>43282</c:v>
                </c:pt>
                <c:pt idx="41">
                  <c:v>43313</c:v>
                </c:pt>
                <c:pt idx="42">
                  <c:v>43344</c:v>
                </c:pt>
                <c:pt idx="43">
                  <c:v>43374</c:v>
                </c:pt>
                <c:pt idx="44">
                  <c:v>43405</c:v>
                </c:pt>
                <c:pt idx="45">
                  <c:v>43435</c:v>
                </c:pt>
                <c:pt idx="46">
                  <c:v>43466</c:v>
                </c:pt>
                <c:pt idx="47">
                  <c:v>43497</c:v>
                </c:pt>
                <c:pt idx="48">
                  <c:v>43525</c:v>
                </c:pt>
                <c:pt idx="49">
                  <c:v>43556</c:v>
                </c:pt>
                <c:pt idx="50">
                  <c:v>43586</c:v>
                </c:pt>
              </c:numCache>
            </c:numRef>
          </c:cat>
          <c:val>
            <c:numRef>
              <c:f>'12 month rolling by region'!$W$27:$W$77</c:f>
              <c:numCache>
                <c:formatCode>#,##0</c:formatCode>
                <c:ptCount val="51"/>
                <c:pt idx="0">
                  <c:v>7006.5910247226129</c:v>
                </c:pt>
                <c:pt idx="1">
                  <c:v>6337.4296537171467</c:v>
                </c:pt>
                <c:pt idx="2">
                  <c:v>6187.9205278315349</c:v>
                </c:pt>
                <c:pt idx="3">
                  <c:v>6056.7461345942575</c:v>
                </c:pt>
                <c:pt idx="4">
                  <c:v>5929.9901197477011</c:v>
                </c:pt>
                <c:pt idx="5">
                  <c:v>5757.0325512525742</c:v>
                </c:pt>
                <c:pt idx="6">
                  <c:v>4969.9086150843941</c:v>
                </c:pt>
                <c:pt idx="7">
                  <c:v>4948.3021850597288</c:v>
                </c:pt>
                <c:pt idx="8">
                  <c:v>5056.882085873367</c:v>
                </c:pt>
                <c:pt idx="9">
                  <c:v>5175.5997152113705</c:v>
                </c:pt>
                <c:pt idx="10">
                  <c:v>5450.208238999825</c:v>
                </c:pt>
                <c:pt idx="11">
                  <c:v>7094.0317529613385</c:v>
                </c:pt>
                <c:pt idx="12">
                  <c:v>7782.8792790011503</c:v>
                </c:pt>
                <c:pt idx="13">
                  <c:v>7310.2566081085242</c:v>
                </c:pt>
                <c:pt idx="14">
                  <c:v>6736.7495373474667</c:v>
                </c:pt>
                <c:pt idx="15">
                  <c:v>5791.2021373832831</c:v>
                </c:pt>
                <c:pt idx="16">
                  <c:v>4861.4178794340114</c:v>
                </c:pt>
                <c:pt idx="17">
                  <c:v>4037.2285291905282</c:v>
                </c:pt>
                <c:pt idx="18">
                  <c:v>3460.1165327142808</c:v>
                </c:pt>
                <c:pt idx="19">
                  <c:v>2157.2740631993511</c:v>
                </c:pt>
                <c:pt idx="20">
                  <c:v>972.26655405835481</c:v>
                </c:pt>
                <c:pt idx="21">
                  <c:v>-33.786936489690561</c:v>
                </c:pt>
                <c:pt idx="22">
                  <c:v>-495.82567416958045</c:v>
                </c:pt>
                <c:pt idx="23">
                  <c:v>-2654.7344881203608</c:v>
                </c:pt>
                <c:pt idx="24">
                  <c:v>-3018.8086228661705</c:v>
                </c:pt>
                <c:pt idx="25">
                  <c:v>-2726.9006142609869</c:v>
                </c:pt>
                <c:pt idx="26">
                  <c:v>-2519.9813442482264</c:v>
                </c:pt>
                <c:pt idx="27">
                  <c:v>-1752.9939258430968</c:v>
                </c:pt>
                <c:pt idx="28">
                  <c:v>-919.66444979078369</c:v>
                </c:pt>
                <c:pt idx="29">
                  <c:v>-212.93522594176466</c:v>
                </c:pt>
                <c:pt idx="30">
                  <c:v>617.00904653425096</c:v>
                </c:pt>
                <c:pt idx="31">
                  <c:v>2068.1959341884358</c:v>
                </c:pt>
                <c:pt idx="32">
                  <c:v>3518.2136299632257</c:v>
                </c:pt>
                <c:pt idx="33">
                  <c:v>4492.3518347523641</c:v>
                </c:pt>
                <c:pt idx="34">
                  <c:v>5166.7008285598131</c:v>
                </c:pt>
                <c:pt idx="35">
                  <c:v>6379.6234395602369</c:v>
                </c:pt>
                <c:pt idx="36">
                  <c:v>6312.9754498056718</c:v>
                </c:pt>
                <c:pt idx="37">
                  <c:v>6250.9282156798872</c:v>
                </c:pt>
                <c:pt idx="38">
                  <c:v>6368.2863026344567</c:v>
                </c:pt>
                <c:pt idx="39">
                  <c:v>6183.355603646487</c:v>
                </c:pt>
                <c:pt idx="40">
                  <c:v>5812.3630770648015</c:v>
                </c:pt>
                <c:pt idx="41">
                  <c:v>5551.0727356021525</c:v>
                </c:pt>
                <c:pt idx="42">
                  <c:v>5308.5453984028427</c:v>
                </c:pt>
                <c:pt idx="43">
                  <c:v>4690.5511222542846</c:v>
                </c:pt>
                <c:pt idx="44">
                  <c:v>3704.9922894162592</c:v>
                </c:pt>
                <c:pt idx="45">
                  <c:v>3092.1173533773981</c:v>
                </c:pt>
                <c:pt idx="46">
                  <c:v>2374.4212679087068</c:v>
                </c:pt>
                <c:pt idx="47">
                  <c:v>1669.6057242839015</c:v>
                </c:pt>
                <c:pt idx="48">
                  <c:v>1151.1667264619609</c:v>
                </c:pt>
                <c:pt idx="49">
                  <c:v>755.09375997155439</c:v>
                </c:pt>
                <c:pt idx="50">
                  <c:v>180.17836121283472</c:v>
                </c:pt>
              </c:numCache>
            </c:numRef>
          </c:val>
          <c:extLst>
            <c:ext xmlns:c16="http://schemas.microsoft.com/office/drawing/2014/chart" uri="{C3380CC4-5D6E-409C-BE32-E72D297353CC}">
              <c16:uniqueId val="{00000000-035D-4310-9641-2D87EBA6C979}"/>
            </c:ext>
          </c:extLst>
        </c:ser>
        <c:dLbls>
          <c:showLegendKey val="0"/>
          <c:showVal val="0"/>
          <c:showCatName val="0"/>
          <c:showSerName val="0"/>
          <c:showPercent val="0"/>
          <c:showBubbleSize val="0"/>
        </c:dLbls>
        <c:gapWidth val="150"/>
        <c:axId val="473937096"/>
        <c:axId val="473937488"/>
        <c:extLst>
          <c:ext xmlns:c15="http://schemas.microsoft.com/office/drawing/2012/chart" uri="{02D57815-91ED-43cb-92C2-25804820EDAC}">
            <c15:filteredBarSeries>
              <c15:ser>
                <c:idx val="0"/>
                <c:order val="0"/>
                <c:tx>
                  <c:strRef>
                    <c:extLst>
                      <c:ext uri="{02D57815-91ED-43cb-92C2-25804820EDAC}">
                        <c15:formulaRef>
                          <c15:sqref>'12 month rolling by region'!$R$3</c15:sqref>
                        </c15:formulaRef>
                      </c:ext>
                    </c:extLst>
                    <c:strCache>
                      <c:ptCount val="1"/>
                      <c:pt idx="0">
                        <c:v>Argentina</c:v>
                      </c:pt>
                    </c:strCache>
                  </c:strRef>
                </c:tx>
                <c:spPr>
                  <a:solidFill>
                    <a:schemeClr val="accent1"/>
                  </a:solidFill>
                  <a:ln>
                    <a:noFill/>
                  </a:ln>
                  <a:effectLst/>
                </c:spPr>
                <c:invertIfNegative val="0"/>
                <c:cat>
                  <c:numRef>
                    <c:extLst>
                      <c:ext uri="{02D57815-91ED-43cb-92C2-25804820EDAC}">
                        <c15:formulaRef>
                          <c15:sqref>'12 month rolling by region'!$A$27:$A$77</c15:sqref>
                        </c15:formulaRef>
                      </c:ext>
                    </c:extLst>
                    <c:numCache>
                      <c:formatCode>mmm\-yy</c:formatCode>
                      <c:ptCount val="51"/>
                      <c:pt idx="0">
                        <c:v>42064</c:v>
                      </c:pt>
                      <c:pt idx="1">
                        <c:v>42095</c:v>
                      </c:pt>
                      <c:pt idx="2">
                        <c:v>42125</c:v>
                      </c:pt>
                      <c:pt idx="3">
                        <c:v>42156</c:v>
                      </c:pt>
                      <c:pt idx="4">
                        <c:v>42186</c:v>
                      </c:pt>
                      <c:pt idx="5">
                        <c:v>42217</c:v>
                      </c:pt>
                      <c:pt idx="6">
                        <c:v>42248</c:v>
                      </c:pt>
                      <c:pt idx="7">
                        <c:v>42278</c:v>
                      </c:pt>
                      <c:pt idx="8">
                        <c:v>42309</c:v>
                      </c:pt>
                      <c:pt idx="9">
                        <c:v>42339</c:v>
                      </c:pt>
                      <c:pt idx="10">
                        <c:v>42370</c:v>
                      </c:pt>
                      <c:pt idx="11">
                        <c:v>42401</c:v>
                      </c:pt>
                      <c:pt idx="12">
                        <c:v>42430</c:v>
                      </c:pt>
                      <c:pt idx="13">
                        <c:v>42461</c:v>
                      </c:pt>
                      <c:pt idx="14">
                        <c:v>42491</c:v>
                      </c:pt>
                      <c:pt idx="15">
                        <c:v>42522</c:v>
                      </c:pt>
                      <c:pt idx="16">
                        <c:v>42552</c:v>
                      </c:pt>
                      <c:pt idx="17">
                        <c:v>42583</c:v>
                      </c:pt>
                      <c:pt idx="18">
                        <c:v>42614</c:v>
                      </c:pt>
                      <c:pt idx="19">
                        <c:v>42644</c:v>
                      </c:pt>
                      <c:pt idx="20">
                        <c:v>42675</c:v>
                      </c:pt>
                      <c:pt idx="21">
                        <c:v>42705</c:v>
                      </c:pt>
                      <c:pt idx="22">
                        <c:v>42736</c:v>
                      </c:pt>
                      <c:pt idx="23">
                        <c:v>42767</c:v>
                      </c:pt>
                      <c:pt idx="24">
                        <c:v>42795</c:v>
                      </c:pt>
                      <c:pt idx="25">
                        <c:v>42826</c:v>
                      </c:pt>
                      <c:pt idx="26">
                        <c:v>42856</c:v>
                      </c:pt>
                      <c:pt idx="27">
                        <c:v>42887</c:v>
                      </c:pt>
                      <c:pt idx="28">
                        <c:v>42917</c:v>
                      </c:pt>
                      <c:pt idx="29">
                        <c:v>42948</c:v>
                      </c:pt>
                      <c:pt idx="30">
                        <c:v>42979</c:v>
                      </c:pt>
                      <c:pt idx="31">
                        <c:v>43009</c:v>
                      </c:pt>
                      <c:pt idx="32">
                        <c:v>43040</c:v>
                      </c:pt>
                      <c:pt idx="33">
                        <c:v>43070</c:v>
                      </c:pt>
                      <c:pt idx="34">
                        <c:v>43101</c:v>
                      </c:pt>
                      <c:pt idx="35">
                        <c:v>43132</c:v>
                      </c:pt>
                      <c:pt idx="36">
                        <c:v>43160</c:v>
                      </c:pt>
                      <c:pt idx="37">
                        <c:v>43191</c:v>
                      </c:pt>
                      <c:pt idx="38">
                        <c:v>43221</c:v>
                      </c:pt>
                      <c:pt idx="39">
                        <c:v>43252</c:v>
                      </c:pt>
                      <c:pt idx="40">
                        <c:v>43282</c:v>
                      </c:pt>
                      <c:pt idx="41">
                        <c:v>43313</c:v>
                      </c:pt>
                      <c:pt idx="42">
                        <c:v>43344</c:v>
                      </c:pt>
                      <c:pt idx="43">
                        <c:v>43374</c:v>
                      </c:pt>
                      <c:pt idx="44">
                        <c:v>43405</c:v>
                      </c:pt>
                      <c:pt idx="45">
                        <c:v>43435</c:v>
                      </c:pt>
                      <c:pt idx="46">
                        <c:v>43466</c:v>
                      </c:pt>
                      <c:pt idx="47">
                        <c:v>43497</c:v>
                      </c:pt>
                      <c:pt idx="48">
                        <c:v>43525</c:v>
                      </c:pt>
                      <c:pt idx="49">
                        <c:v>43556</c:v>
                      </c:pt>
                      <c:pt idx="50">
                        <c:v>43586</c:v>
                      </c:pt>
                    </c:numCache>
                  </c:numRef>
                </c:cat>
                <c:val>
                  <c:numRef>
                    <c:extLst>
                      <c:ext uri="{02D57815-91ED-43cb-92C2-25804820EDAC}">
                        <c15:formulaRef>
                          <c15:sqref>'12 month rolling by region'!$R$27:$R$67</c15:sqref>
                        </c15:formulaRef>
                      </c:ext>
                    </c:extLst>
                    <c:numCache>
                      <c:formatCode>#,##0</c:formatCode>
                      <c:ptCount val="41"/>
                      <c:pt idx="0">
                        <c:v>-232.21806951473081</c:v>
                      </c:pt>
                      <c:pt idx="1">
                        <c:v>-125.25701867368844</c:v>
                      </c:pt>
                      <c:pt idx="2">
                        <c:v>-43.453800431088894</c:v>
                      </c:pt>
                      <c:pt idx="3">
                        <c:v>105.38843009797165</c:v>
                      </c:pt>
                      <c:pt idx="4">
                        <c:v>325.9495268177543</c:v>
                      </c:pt>
                      <c:pt idx="5">
                        <c:v>487.60082920572677</c:v>
                      </c:pt>
                      <c:pt idx="6">
                        <c:v>630.93710259022191</c:v>
                      </c:pt>
                      <c:pt idx="7">
                        <c:v>828.24428314271609</c:v>
                      </c:pt>
                      <c:pt idx="8">
                        <c:v>1035.7678129966152</c:v>
                      </c:pt>
                      <c:pt idx="9">
                        <c:v>1050.9982725330119</c:v>
                      </c:pt>
                      <c:pt idx="10">
                        <c:v>966.54653234513171</c:v>
                      </c:pt>
                      <c:pt idx="11">
                        <c:v>1128.7409527342661</c:v>
                      </c:pt>
                      <c:pt idx="12">
                        <c:v>1040.8531469896097</c:v>
                      </c:pt>
                      <c:pt idx="13">
                        <c:v>776.67807913490833</c:v>
                      </c:pt>
                      <c:pt idx="14">
                        <c:v>519.22891944305047</c:v>
                      </c:pt>
                      <c:pt idx="15">
                        <c:v>187.54138725395387</c:v>
                      </c:pt>
                      <c:pt idx="16">
                        <c:v>-185.10943317406964</c:v>
                      </c:pt>
                      <c:pt idx="17">
                        <c:v>-491.24232172527445</c:v>
                      </c:pt>
                      <c:pt idx="18">
                        <c:v>-844.32282507627133</c:v>
                      </c:pt>
                      <c:pt idx="19">
                        <c:v>-1188.5438874259307</c:v>
                      </c:pt>
                      <c:pt idx="20">
                        <c:v>-1548.1315021384798</c:v>
                      </c:pt>
                      <c:pt idx="21">
                        <c:v>-1768.6968217620033</c:v>
                      </c:pt>
                      <c:pt idx="22">
                        <c:v>-1794.5748738603743</c:v>
                      </c:pt>
                      <c:pt idx="23">
                        <c:v>-1921.9723420820501</c:v>
                      </c:pt>
                      <c:pt idx="24">
                        <c:v>-1953.0438883715069</c:v>
                      </c:pt>
                      <c:pt idx="25">
                        <c:v>-1756.2618446117103</c:v>
                      </c:pt>
                      <c:pt idx="26">
                        <c:v>-1506.1327547393794</c:v>
                      </c:pt>
                      <c:pt idx="27">
                        <c:v>-1274.7374300280262</c:v>
                      </c:pt>
                      <c:pt idx="28">
                        <c:v>-1045.2987349445229</c:v>
                      </c:pt>
                      <c:pt idx="29">
                        <c:v>-913.91992811541786</c:v>
                      </c:pt>
                      <c:pt idx="30">
                        <c:v>-779.10344604318561</c:v>
                      </c:pt>
                      <c:pt idx="31">
                        <c:v>-600.70751692006161</c:v>
                      </c:pt>
                      <c:pt idx="32">
                        <c:v>-372.20816291278788</c:v>
                      </c:pt>
                      <c:pt idx="33">
                        <c:v>-194.72384841729399</c:v>
                      </c:pt>
                      <c:pt idx="34">
                        <c:v>-28.246150808819948</c:v>
                      </c:pt>
                      <c:pt idx="35">
                        <c:v>127.78059492910688</c:v>
                      </c:pt>
                      <c:pt idx="36">
                        <c:v>287.67006957566809</c:v>
                      </c:pt>
                      <c:pt idx="37">
                        <c:v>338.29048967292329</c:v>
                      </c:pt>
                      <c:pt idx="38">
                        <c:v>313.06649805268898</c:v>
                      </c:pt>
                      <c:pt idx="39">
                        <c:v>330.6408636231954</c:v>
                      </c:pt>
                      <c:pt idx="40">
                        <c:v>345.67154786112587</c:v>
                      </c:pt>
                    </c:numCache>
                  </c:numRef>
                </c:val>
                <c:extLst>
                  <c:ext xmlns:c16="http://schemas.microsoft.com/office/drawing/2014/chart" uri="{C3380CC4-5D6E-409C-BE32-E72D297353CC}">
                    <c16:uniqueId val="{00000001-035D-4310-9641-2D87EBA6C979}"/>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'12 month rolling by region'!$S$3</c15:sqref>
                        </c15:formulaRef>
                      </c:ext>
                    </c:extLst>
                    <c:strCache>
                      <c:ptCount val="1"/>
                      <c:pt idx="0">
                        <c:v>Australia</c:v>
                      </c:pt>
                    </c:strCache>
                  </c:strRef>
                </c:tx>
                <c:spPr>
                  <a:solidFill>
                    <a:schemeClr val="accent2"/>
                  </a:solidFill>
                  <a:ln>
                    <a:noFill/>
                  </a:ln>
                  <a:effectLst/>
                </c:spPr>
                <c:invertIfNegative val="0"/>
                <c:cat>
                  <c:numRef>
                    <c:extLst xmlns:c15="http://schemas.microsoft.com/office/drawing/2012/chart">
                      <c:ext xmlns:c15="http://schemas.microsoft.com/office/drawing/2012/chart" uri="{02D57815-91ED-43cb-92C2-25804820EDAC}">
                        <c15:formulaRef>
                          <c15:sqref>'12 month rolling by region'!$A$27:$A$77</c15:sqref>
                        </c15:formulaRef>
                      </c:ext>
                    </c:extLst>
                    <c:numCache>
                      <c:formatCode>mmm\-yy</c:formatCode>
                      <c:ptCount val="51"/>
                      <c:pt idx="0">
                        <c:v>42064</c:v>
                      </c:pt>
                      <c:pt idx="1">
                        <c:v>42095</c:v>
                      </c:pt>
                      <c:pt idx="2">
                        <c:v>42125</c:v>
                      </c:pt>
                      <c:pt idx="3">
                        <c:v>42156</c:v>
                      </c:pt>
                      <c:pt idx="4">
                        <c:v>42186</c:v>
                      </c:pt>
                      <c:pt idx="5">
                        <c:v>42217</c:v>
                      </c:pt>
                      <c:pt idx="6">
                        <c:v>42248</c:v>
                      </c:pt>
                      <c:pt idx="7">
                        <c:v>42278</c:v>
                      </c:pt>
                      <c:pt idx="8">
                        <c:v>42309</c:v>
                      </c:pt>
                      <c:pt idx="9">
                        <c:v>42339</c:v>
                      </c:pt>
                      <c:pt idx="10">
                        <c:v>42370</c:v>
                      </c:pt>
                      <c:pt idx="11">
                        <c:v>42401</c:v>
                      </c:pt>
                      <c:pt idx="12">
                        <c:v>42430</c:v>
                      </c:pt>
                      <c:pt idx="13">
                        <c:v>42461</c:v>
                      </c:pt>
                      <c:pt idx="14">
                        <c:v>42491</c:v>
                      </c:pt>
                      <c:pt idx="15">
                        <c:v>42522</c:v>
                      </c:pt>
                      <c:pt idx="16">
                        <c:v>42552</c:v>
                      </c:pt>
                      <c:pt idx="17">
                        <c:v>42583</c:v>
                      </c:pt>
                      <c:pt idx="18">
                        <c:v>42614</c:v>
                      </c:pt>
                      <c:pt idx="19">
                        <c:v>42644</c:v>
                      </c:pt>
                      <c:pt idx="20">
                        <c:v>42675</c:v>
                      </c:pt>
                      <c:pt idx="21">
                        <c:v>42705</c:v>
                      </c:pt>
                      <c:pt idx="22">
                        <c:v>42736</c:v>
                      </c:pt>
                      <c:pt idx="23">
                        <c:v>42767</c:v>
                      </c:pt>
                      <c:pt idx="24">
                        <c:v>42795</c:v>
                      </c:pt>
                      <c:pt idx="25">
                        <c:v>42826</c:v>
                      </c:pt>
                      <c:pt idx="26">
                        <c:v>42856</c:v>
                      </c:pt>
                      <c:pt idx="27">
                        <c:v>42887</c:v>
                      </c:pt>
                      <c:pt idx="28">
                        <c:v>42917</c:v>
                      </c:pt>
                      <c:pt idx="29">
                        <c:v>42948</c:v>
                      </c:pt>
                      <c:pt idx="30">
                        <c:v>42979</c:v>
                      </c:pt>
                      <c:pt idx="31">
                        <c:v>43009</c:v>
                      </c:pt>
                      <c:pt idx="32">
                        <c:v>43040</c:v>
                      </c:pt>
                      <c:pt idx="33">
                        <c:v>43070</c:v>
                      </c:pt>
                      <c:pt idx="34">
                        <c:v>43101</c:v>
                      </c:pt>
                      <c:pt idx="35">
                        <c:v>43132</c:v>
                      </c:pt>
                      <c:pt idx="36">
                        <c:v>43160</c:v>
                      </c:pt>
                      <c:pt idx="37">
                        <c:v>43191</c:v>
                      </c:pt>
                      <c:pt idx="38">
                        <c:v>43221</c:v>
                      </c:pt>
                      <c:pt idx="39">
                        <c:v>43252</c:v>
                      </c:pt>
                      <c:pt idx="40">
                        <c:v>43282</c:v>
                      </c:pt>
                      <c:pt idx="41">
                        <c:v>43313</c:v>
                      </c:pt>
                      <c:pt idx="42">
                        <c:v>43344</c:v>
                      </c:pt>
                      <c:pt idx="43">
                        <c:v>43374</c:v>
                      </c:pt>
                      <c:pt idx="44">
                        <c:v>43405</c:v>
                      </c:pt>
                      <c:pt idx="45">
                        <c:v>43435</c:v>
                      </c:pt>
                      <c:pt idx="46">
                        <c:v>43466</c:v>
                      </c:pt>
                      <c:pt idx="47">
                        <c:v>43497</c:v>
                      </c:pt>
                      <c:pt idx="48">
                        <c:v>43525</c:v>
                      </c:pt>
                      <c:pt idx="49">
                        <c:v>43556</c:v>
                      </c:pt>
                      <c:pt idx="50">
                        <c:v>43586</c:v>
                      </c:pt>
                    </c:numCache>
                  </c:numRef>
                </c:cat>
                <c:val>
                  <c:numRef>
                    <c:extLst xmlns:c15="http://schemas.microsoft.com/office/drawing/2012/chart">
                      <c:ext xmlns:c15="http://schemas.microsoft.com/office/drawing/2012/chart" uri="{02D57815-91ED-43cb-92C2-25804820EDAC}">
                        <c15:formulaRef>
                          <c15:sqref>'12 month rolling by region'!$S$27:$S$67</c15:sqref>
                        </c15:formulaRef>
                      </c:ext>
                    </c:extLst>
                    <c:numCache>
                      <c:formatCode>#,##0</c:formatCode>
                      <c:ptCount val="41"/>
                      <c:pt idx="0">
                        <c:v>546.89458134148481</c:v>
                      </c:pt>
                      <c:pt idx="1">
                        <c:v>550.46463131148266</c:v>
                      </c:pt>
                      <c:pt idx="2">
                        <c:v>525.92756794760317</c:v>
                      </c:pt>
                      <c:pt idx="3">
                        <c:v>492.96581052349939</c:v>
                      </c:pt>
                      <c:pt idx="4">
                        <c:v>519.05753205572364</c:v>
                      </c:pt>
                      <c:pt idx="5">
                        <c:v>525.37434436499825</c:v>
                      </c:pt>
                      <c:pt idx="6">
                        <c:v>481.16527214967209</c:v>
                      </c:pt>
                      <c:pt idx="7">
                        <c:v>401.09640573171419</c:v>
                      </c:pt>
                      <c:pt idx="8">
                        <c:v>322.63997158920938</c:v>
                      </c:pt>
                      <c:pt idx="9">
                        <c:v>283.918180050312</c:v>
                      </c:pt>
                      <c:pt idx="10">
                        <c:v>236.78355399220709</c:v>
                      </c:pt>
                      <c:pt idx="11">
                        <c:v>180.5866030844245</c:v>
                      </c:pt>
                      <c:pt idx="12">
                        <c:v>112.54676870801995</c:v>
                      </c:pt>
                      <c:pt idx="13">
                        <c:v>72.102355766206529</c:v>
                      </c:pt>
                      <c:pt idx="14">
                        <c:v>18.029012706565481</c:v>
                      </c:pt>
                      <c:pt idx="15">
                        <c:v>-50.771539370362007</c:v>
                      </c:pt>
                      <c:pt idx="16">
                        <c:v>-169.97841937664271</c:v>
                      </c:pt>
                      <c:pt idx="17">
                        <c:v>-285.01333872375108</c:v>
                      </c:pt>
                      <c:pt idx="18">
                        <c:v>-400.14711387899297</c:v>
                      </c:pt>
                      <c:pt idx="19">
                        <c:v>-533.99365258048056</c:v>
                      </c:pt>
                      <c:pt idx="20">
                        <c:v>-575.95206182154652</c:v>
                      </c:pt>
                      <c:pt idx="21">
                        <c:v>-586.51913261746449</c:v>
                      </c:pt>
                      <c:pt idx="22">
                        <c:v>-615.42079675013883</c:v>
                      </c:pt>
                      <c:pt idx="23">
                        <c:v>-687.25432127725617</c:v>
                      </c:pt>
                      <c:pt idx="24">
                        <c:v>-703.57481791117607</c:v>
                      </c:pt>
                      <c:pt idx="25">
                        <c:v>-738.96966580335175</c:v>
                      </c:pt>
                      <c:pt idx="26">
                        <c:v>-729.02620274023138</c:v>
                      </c:pt>
                      <c:pt idx="27">
                        <c:v>-665.14308470207834</c:v>
                      </c:pt>
                      <c:pt idx="28">
                        <c:v>-572.0090087762419</c:v>
                      </c:pt>
                      <c:pt idx="29">
                        <c:v>-491.2323416088002</c:v>
                      </c:pt>
                      <c:pt idx="30">
                        <c:v>-374.06646150467895</c:v>
                      </c:pt>
                      <c:pt idx="31">
                        <c:v>-180.64915009574906</c:v>
                      </c:pt>
                      <c:pt idx="32">
                        <c:v>-77.0084622446102</c:v>
                      </c:pt>
                      <c:pt idx="33">
                        <c:v>-11.15943595171484</c:v>
                      </c:pt>
                      <c:pt idx="34">
                        <c:v>71.079715808278706</c:v>
                      </c:pt>
                      <c:pt idx="35">
                        <c:v>162.47463850101667</c:v>
                      </c:pt>
                      <c:pt idx="36">
                        <c:v>213.68111011079236</c:v>
                      </c:pt>
                      <c:pt idx="37">
                        <c:v>284.55053241771748</c:v>
                      </c:pt>
                      <c:pt idx="38">
                        <c:v>326.48414859033073</c:v>
                      </c:pt>
                      <c:pt idx="39">
                        <c:v>308.96379255028842</c:v>
                      </c:pt>
                      <c:pt idx="40">
                        <c:v>283.4794669600542</c:v>
                      </c:pt>
                    </c:numCache>
                  </c:numRef>
                </c:val>
                <c:extLst xmlns:c15="http://schemas.microsoft.com/office/drawing/2012/chart">
                  <c:ext xmlns:c16="http://schemas.microsoft.com/office/drawing/2014/chart" uri="{C3380CC4-5D6E-409C-BE32-E72D297353CC}">
                    <c16:uniqueId val="{00000002-035D-4310-9641-2D87EBA6C979}"/>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'12 month rolling by region'!$T$3</c15:sqref>
                        </c15:formulaRef>
                      </c:ext>
                    </c:extLst>
                    <c:strCache>
                      <c:ptCount val="1"/>
                      <c:pt idx="0">
                        <c:v>EU28</c:v>
                      </c:pt>
                    </c:strCache>
                  </c:strRef>
                </c:tx>
                <c:spPr>
                  <a:solidFill>
                    <a:schemeClr val="accent3"/>
                  </a:solidFill>
                  <a:ln>
                    <a:noFill/>
                  </a:ln>
                  <a:effectLst/>
                </c:spPr>
                <c:invertIfNegative val="0"/>
                <c:cat>
                  <c:numRef>
                    <c:extLst xmlns:c15="http://schemas.microsoft.com/office/drawing/2012/chart">
                      <c:ext xmlns:c15="http://schemas.microsoft.com/office/drawing/2012/chart" uri="{02D57815-91ED-43cb-92C2-25804820EDAC}">
                        <c15:formulaRef>
                          <c15:sqref>'12 month rolling by region'!$A$27:$A$77</c15:sqref>
                        </c15:formulaRef>
                      </c:ext>
                    </c:extLst>
                    <c:numCache>
                      <c:formatCode>mmm\-yy</c:formatCode>
                      <c:ptCount val="51"/>
                      <c:pt idx="0">
                        <c:v>42064</c:v>
                      </c:pt>
                      <c:pt idx="1">
                        <c:v>42095</c:v>
                      </c:pt>
                      <c:pt idx="2">
                        <c:v>42125</c:v>
                      </c:pt>
                      <c:pt idx="3">
                        <c:v>42156</c:v>
                      </c:pt>
                      <c:pt idx="4">
                        <c:v>42186</c:v>
                      </c:pt>
                      <c:pt idx="5">
                        <c:v>42217</c:v>
                      </c:pt>
                      <c:pt idx="6">
                        <c:v>42248</c:v>
                      </c:pt>
                      <c:pt idx="7">
                        <c:v>42278</c:v>
                      </c:pt>
                      <c:pt idx="8">
                        <c:v>42309</c:v>
                      </c:pt>
                      <c:pt idx="9">
                        <c:v>42339</c:v>
                      </c:pt>
                      <c:pt idx="10">
                        <c:v>42370</c:v>
                      </c:pt>
                      <c:pt idx="11">
                        <c:v>42401</c:v>
                      </c:pt>
                      <c:pt idx="12">
                        <c:v>42430</c:v>
                      </c:pt>
                      <c:pt idx="13">
                        <c:v>42461</c:v>
                      </c:pt>
                      <c:pt idx="14">
                        <c:v>42491</c:v>
                      </c:pt>
                      <c:pt idx="15">
                        <c:v>42522</c:v>
                      </c:pt>
                      <c:pt idx="16">
                        <c:v>42552</c:v>
                      </c:pt>
                      <c:pt idx="17">
                        <c:v>42583</c:v>
                      </c:pt>
                      <c:pt idx="18">
                        <c:v>42614</c:v>
                      </c:pt>
                      <c:pt idx="19">
                        <c:v>42644</c:v>
                      </c:pt>
                      <c:pt idx="20">
                        <c:v>42675</c:v>
                      </c:pt>
                      <c:pt idx="21">
                        <c:v>42705</c:v>
                      </c:pt>
                      <c:pt idx="22">
                        <c:v>42736</c:v>
                      </c:pt>
                      <c:pt idx="23">
                        <c:v>42767</c:v>
                      </c:pt>
                      <c:pt idx="24">
                        <c:v>42795</c:v>
                      </c:pt>
                      <c:pt idx="25">
                        <c:v>42826</c:v>
                      </c:pt>
                      <c:pt idx="26">
                        <c:v>42856</c:v>
                      </c:pt>
                      <c:pt idx="27">
                        <c:v>42887</c:v>
                      </c:pt>
                      <c:pt idx="28">
                        <c:v>42917</c:v>
                      </c:pt>
                      <c:pt idx="29">
                        <c:v>42948</c:v>
                      </c:pt>
                      <c:pt idx="30">
                        <c:v>42979</c:v>
                      </c:pt>
                      <c:pt idx="31">
                        <c:v>43009</c:v>
                      </c:pt>
                      <c:pt idx="32">
                        <c:v>43040</c:v>
                      </c:pt>
                      <c:pt idx="33">
                        <c:v>43070</c:v>
                      </c:pt>
                      <c:pt idx="34">
                        <c:v>43101</c:v>
                      </c:pt>
                      <c:pt idx="35">
                        <c:v>43132</c:v>
                      </c:pt>
                      <c:pt idx="36">
                        <c:v>43160</c:v>
                      </c:pt>
                      <c:pt idx="37">
                        <c:v>43191</c:v>
                      </c:pt>
                      <c:pt idx="38">
                        <c:v>43221</c:v>
                      </c:pt>
                      <c:pt idx="39">
                        <c:v>43252</c:v>
                      </c:pt>
                      <c:pt idx="40">
                        <c:v>43282</c:v>
                      </c:pt>
                      <c:pt idx="41">
                        <c:v>43313</c:v>
                      </c:pt>
                      <c:pt idx="42">
                        <c:v>43344</c:v>
                      </c:pt>
                      <c:pt idx="43">
                        <c:v>43374</c:v>
                      </c:pt>
                      <c:pt idx="44">
                        <c:v>43405</c:v>
                      </c:pt>
                      <c:pt idx="45">
                        <c:v>43435</c:v>
                      </c:pt>
                      <c:pt idx="46">
                        <c:v>43466</c:v>
                      </c:pt>
                      <c:pt idx="47">
                        <c:v>43497</c:v>
                      </c:pt>
                      <c:pt idx="48">
                        <c:v>43525</c:v>
                      </c:pt>
                      <c:pt idx="49">
                        <c:v>43556</c:v>
                      </c:pt>
                      <c:pt idx="50">
                        <c:v>43586</c:v>
                      </c:pt>
                    </c:numCache>
                  </c:numRef>
                </c:cat>
                <c:val>
                  <c:numRef>
                    <c:extLst xmlns:c15="http://schemas.microsoft.com/office/drawing/2012/chart">
                      <c:ext xmlns:c15="http://schemas.microsoft.com/office/drawing/2012/chart" uri="{02D57815-91ED-43cb-92C2-25804820EDAC}">
                        <c15:formulaRef>
                          <c15:sqref>'12 month rolling by region'!$T$27:$T$67</c15:sqref>
                        </c15:formulaRef>
                      </c:ext>
                    </c:extLst>
                    <c:numCache>
                      <c:formatCode>#,##0</c:formatCode>
                      <c:ptCount val="41"/>
                      <c:pt idx="0">
                        <c:v>3515.2495824000071</c:v>
                      </c:pt>
                      <c:pt idx="1">
                        <c:v>2901.2239607999945</c:v>
                      </c:pt>
                      <c:pt idx="2">
                        <c:v>2731.2709607999859</c:v>
                      </c:pt>
                      <c:pt idx="3">
                        <c:v>2577.8859503999847</c:v>
                      </c:pt>
                      <c:pt idx="4">
                        <c:v>2365.6583555999823</c:v>
                      </c:pt>
                      <c:pt idx="5">
                        <c:v>2207.7088931999897</c:v>
                      </c:pt>
                      <c:pt idx="6">
                        <c:v>1914.5545355999784</c:v>
                      </c:pt>
                      <c:pt idx="7">
                        <c:v>2238.1353360000066</c:v>
                      </c:pt>
                      <c:pt idx="8">
                        <c:v>2545.7308427999524</c:v>
                      </c:pt>
                      <c:pt idx="9">
                        <c:v>3012.3537995999795</c:v>
                      </c:pt>
                      <c:pt idx="10">
                        <c:v>3655.4753747999785</c:v>
                      </c:pt>
                      <c:pt idx="11">
                        <c:v>4773.999193199983</c:v>
                      </c:pt>
                      <c:pt idx="12">
                        <c:v>5591.3662956000044</c:v>
                      </c:pt>
                      <c:pt idx="13">
                        <c:v>5635.8939816000202</c:v>
                      </c:pt>
                      <c:pt idx="14">
                        <c:v>5487.131692800016</c:v>
                      </c:pt>
                      <c:pt idx="15">
                        <c:v>4914.8950860000332</c:v>
                      </c:pt>
                      <c:pt idx="16">
                        <c:v>4500.8021736000228</c:v>
                      </c:pt>
                      <c:pt idx="17">
                        <c:v>4071.9087828000047</c:v>
                      </c:pt>
                      <c:pt idx="18">
                        <c:v>3612.2878896000329</c:v>
                      </c:pt>
                      <c:pt idx="19">
                        <c:v>2704.5737724000064</c:v>
                      </c:pt>
                      <c:pt idx="20">
                        <c:v>1864.2193128000072</c:v>
                      </c:pt>
                      <c:pt idx="21">
                        <c:v>983.38690440004575</c:v>
                      </c:pt>
                      <c:pt idx="22">
                        <c:v>349.89923640002962</c:v>
                      </c:pt>
                      <c:pt idx="23">
                        <c:v>-1036.004353199969</c:v>
                      </c:pt>
                      <c:pt idx="24">
                        <c:v>-1531.6941288000089</c:v>
                      </c:pt>
                      <c:pt idx="25">
                        <c:v>-1622.7112440000055</c:v>
                      </c:pt>
                      <c:pt idx="26">
                        <c:v>-1710.5526660000032</c:v>
                      </c:pt>
                      <c:pt idx="27">
                        <c:v>-1278.036848400021</c:v>
                      </c:pt>
                      <c:pt idx="28">
                        <c:v>-832.72114199999487</c:v>
                      </c:pt>
                      <c:pt idx="29">
                        <c:v>-382.21944119999534</c:v>
                      </c:pt>
                      <c:pt idx="30">
                        <c:v>354.29859120000037</c:v>
                      </c:pt>
                      <c:pt idx="31">
                        <c:v>1286.6316144000157</c:v>
                      </c:pt>
                      <c:pt idx="32">
                        <c:v>2269.5814968000341</c:v>
                      </c:pt>
                      <c:pt idx="33">
                        <c:v>3085.6666679999616</c:v>
                      </c:pt>
                      <c:pt idx="34">
                        <c:v>3665.9250563999813</c:v>
                      </c:pt>
                      <c:pt idx="35">
                        <c:v>4394.4989999999525</c:v>
                      </c:pt>
                      <c:pt idx="36">
                        <c:v>4338.8612435999676</c:v>
                      </c:pt>
                      <c:pt idx="37">
                        <c:v>4333.2285155999998</c:v>
                      </c:pt>
                      <c:pt idx="38">
                        <c:v>4449.0781920000154</c:v>
                      </c:pt>
                      <c:pt idx="39">
                        <c:v>4301.3259096000402</c:v>
                      </c:pt>
                      <c:pt idx="40">
                        <c:v>4075.8031343999901</c:v>
                      </c:pt>
                    </c:numCache>
                  </c:numRef>
                </c:val>
                <c:extLst xmlns:c15="http://schemas.microsoft.com/office/drawing/2012/chart">
                  <c:ext xmlns:c16="http://schemas.microsoft.com/office/drawing/2014/chart" uri="{C3380CC4-5D6E-409C-BE32-E72D297353CC}">
                    <c16:uniqueId val="{00000003-035D-4310-9641-2D87EBA6C979}"/>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'12 month rolling by region'!$U$3</c15:sqref>
                        </c15:formulaRef>
                      </c:ext>
                    </c:extLst>
                    <c:strCache>
                      <c:ptCount val="1"/>
                      <c:pt idx="0">
                        <c:v>New Zealand</c:v>
                      </c:pt>
                    </c:strCache>
                  </c:strRef>
                </c:tx>
                <c:spPr>
                  <a:solidFill>
                    <a:schemeClr val="accent4"/>
                  </a:solidFill>
                  <a:ln>
                    <a:noFill/>
                  </a:ln>
                  <a:effectLst/>
                </c:spPr>
                <c:invertIfNegative val="0"/>
                <c:cat>
                  <c:numRef>
                    <c:extLst xmlns:c15="http://schemas.microsoft.com/office/drawing/2012/chart">
                      <c:ext xmlns:c15="http://schemas.microsoft.com/office/drawing/2012/chart" uri="{02D57815-91ED-43cb-92C2-25804820EDAC}">
                        <c15:formulaRef>
                          <c15:sqref>'12 month rolling by region'!$A$27:$A$77</c15:sqref>
                        </c15:formulaRef>
                      </c:ext>
                    </c:extLst>
                    <c:numCache>
                      <c:formatCode>mmm\-yy</c:formatCode>
                      <c:ptCount val="51"/>
                      <c:pt idx="0">
                        <c:v>42064</c:v>
                      </c:pt>
                      <c:pt idx="1">
                        <c:v>42095</c:v>
                      </c:pt>
                      <c:pt idx="2">
                        <c:v>42125</c:v>
                      </c:pt>
                      <c:pt idx="3">
                        <c:v>42156</c:v>
                      </c:pt>
                      <c:pt idx="4">
                        <c:v>42186</c:v>
                      </c:pt>
                      <c:pt idx="5">
                        <c:v>42217</c:v>
                      </c:pt>
                      <c:pt idx="6">
                        <c:v>42248</c:v>
                      </c:pt>
                      <c:pt idx="7">
                        <c:v>42278</c:v>
                      </c:pt>
                      <c:pt idx="8">
                        <c:v>42309</c:v>
                      </c:pt>
                      <c:pt idx="9">
                        <c:v>42339</c:v>
                      </c:pt>
                      <c:pt idx="10">
                        <c:v>42370</c:v>
                      </c:pt>
                      <c:pt idx="11">
                        <c:v>42401</c:v>
                      </c:pt>
                      <c:pt idx="12">
                        <c:v>42430</c:v>
                      </c:pt>
                      <c:pt idx="13">
                        <c:v>42461</c:v>
                      </c:pt>
                      <c:pt idx="14">
                        <c:v>42491</c:v>
                      </c:pt>
                      <c:pt idx="15">
                        <c:v>42522</c:v>
                      </c:pt>
                      <c:pt idx="16">
                        <c:v>42552</c:v>
                      </c:pt>
                      <c:pt idx="17">
                        <c:v>42583</c:v>
                      </c:pt>
                      <c:pt idx="18">
                        <c:v>42614</c:v>
                      </c:pt>
                      <c:pt idx="19">
                        <c:v>42644</c:v>
                      </c:pt>
                      <c:pt idx="20">
                        <c:v>42675</c:v>
                      </c:pt>
                      <c:pt idx="21">
                        <c:v>42705</c:v>
                      </c:pt>
                      <c:pt idx="22">
                        <c:v>42736</c:v>
                      </c:pt>
                      <c:pt idx="23">
                        <c:v>42767</c:v>
                      </c:pt>
                      <c:pt idx="24">
                        <c:v>42795</c:v>
                      </c:pt>
                      <c:pt idx="25">
                        <c:v>42826</c:v>
                      </c:pt>
                      <c:pt idx="26">
                        <c:v>42856</c:v>
                      </c:pt>
                      <c:pt idx="27">
                        <c:v>42887</c:v>
                      </c:pt>
                      <c:pt idx="28">
                        <c:v>42917</c:v>
                      </c:pt>
                      <c:pt idx="29">
                        <c:v>42948</c:v>
                      </c:pt>
                      <c:pt idx="30">
                        <c:v>42979</c:v>
                      </c:pt>
                      <c:pt idx="31">
                        <c:v>43009</c:v>
                      </c:pt>
                      <c:pt idx="32">
                        <c:v>43040</c:v>
                      </c:pt>
                      <c:pt idx="33">
                        <c:v>43070</c:v>
                      </c:pt>
                      <c:pt idx="34">
                        <c:v>43101</c:v>
                      </c:pt>
                      <c:pt idx="35">
                        <c:v>43132</c:v>
                      </c:pt>
                      <c:pt idx="36">
                        <c:v>43160</c:v>
                      </c:pt>
                      <c:pt idx="37">
                        <c:v>43191</c:v>
                      </c:pt>
                      <c:pt idx="38">
                        <c:v>43221</c:v>
                      </c:pt>
                      <c:pt idx="39">
                        <c:v>43252</c:v>
                      </c:pt>
                      <c:pt idx="40">
                        <c:v>43282</c:v>
                      </c:pt>
                      <c:pt idx="41">
                        <c:v>43313</c:v>
                      </c:pt>
                      <c:pt idx="42">
                        <c:v>43344</c:v>
                      </c:pt>
                      <c:pt idx="43">
                        <c:v>43374</c:v>
                      </c:pt>
                      <c:pt idx="44">
                        <c:v>43405</c:v>
                      </c:pt>
                      <c:pt idx="45">
                        <c:v>43435</c:v>
                      </c:pt>
                      <c:pt idx="46">
                        <c:v>43466</c:v>
                      </c:pt>
                      <c:pt idx="47">
                        <c:v>43497</c:v>
                      </c:pt>
                      <c:pt idx="48">
                        <c:v>43525</c:v>
                      </c:pt>
                      <c:pt idx="49">
                        <c:v>43556</c:v>
                      </c:pt>
                      <c:pt idx="50">
                        <c:v>43586</c:v>
                      </c:pt>
                    </c:numCache>
                  </c:numRef>
                </c:cat>
                <c:val>
                  <c:numRef>
                    <c:extLst xmlns:c15="http://schemas.microsoft.com/office/drawing/2012/chart">
                      <c:ext xmlns:c15="http://schemas.microsoft.com/office/drawing/2012/chart" uri="{02D57815-91ED-43cb-92C2-25804820EDAC}">
                        <c15:formulaRef>
                          <c15:sqref>'12 month rolling by region'!$U$27:$U$67</c15:sqref>
                        </c15:formulaRef>
                      </c:ext>
                    </c:extLst>
                    <c:numCache>
                      <c:formatCode>#,##0</c:formatCode>
                      <c:ptCount val="41"/>
                      <c:pt idx="0">
                        <c:v>851.65100382773744</c:v>
                      </c:pt>
                      <c:pt idx="1">
                        <c:v>648.98127944675798</c:v>
                      </c:pt>
                      <c:pt idx="2">
                        <c:v>588.81194712621436</c:v>
                      </c:pt>
                      <c:pt idx="3">
                        <c:v>586.76825578176795</c:v>
                      </c:pt>
                      <c:pt idx="4">
                        <c:v>610.16087789888115</c:v>
                      </c:pt>
                      <c:pt idx="5">
                        <c:v>541.27685244700842</c:v>
                      </c:pt>
                      <c:pt idx="6">
                        <c:v>204.99763982733202</c:v>
                      </c:pt>
                      <c:pt idx="7">
                        <c:v>-19.992795509748248</c:v>
                      </c:pt>
                      <c:pt idx="8">
                        <c:v>-164.82316801196066</c:v>
                      </c:pt>
                      <c:pt idx="9">
                        <c:v>-295.41258451463727</c:v>
                      </c:pt>
                      <c:pt idx="10">
                        <c:v>-354.81357577200106</c:v>
                      </c:pt>
                      <c:pt idx="11">
                        <c:v>-142.99175125700276</c:v>
                      </c:pt>
                      <c:pt idx="12">
                        <c:v>-142.01431189939103</c:v>
                      </c:pt>
                      <c:pt idx="13">
                        <c:v>-282.74199170011707</c:v>
                      </c:pt>
                      <c:pt idx="14">
                        <c:v>-330.3282203083545</c:v>
                      </c:pt>
                      <c:pt idx="15">
                        <c:v>-341.9158449979077</c:v>
                      </c:pt>
                      <c:pt idx="16">
                        <c:v>-373.23816702711702</c:v>
                      </c:pt>
                      <c:pt idx="17">
                        <c:v>-398.46552575182432</c:v>
                      </c:pt>
                      <c:pt idx="18">
                        <c:v>-169.3232227765111</c:v>
                      </c:pt>
                      <c:pt idx="19">
                        <c:v>-253.77792859397232</c:v>
                      </c:pt>
                      <c:pt idx="20">
                        <c:v>-322.43042009653072</c:v>
                      </c:pt>
                      <c:pt idx="21">
                        <c:v>-353.0773379082857</c:v>
                      </c:pt>
                      <c:pt idx="22">
                        <c:v>-317.14918706020035</c:v>
                      </c:pt>
                      <c:pt idx="23">
                        <c:v>-475.08159471856561</c:v>
                      </c:pt>
                      <c:pt idx="24">
                        <c:v>-306.20565029547652</c:v>
                      </c:pt>
                      <c:pt idx="25">
                        <c:v>-187.30664712376165</c:v>
                      </c:pt>
                      <c:pt idx="26">
                        <c:v>-220.45711068125092</c:v>
                      </c:pt>
                      <c:pt idx="27">
                        <c:v>-190.5146711667403</c:v>
                      </c:pt>
                      <c:pt idx="28">
                        <c:v>-175.73236929659106</c:v>
                      </c:pt>
                      <c:pt idx="29">
                        <c:v>-160.29349668094801</c:v>
                      </c:pt>
                      <c:pt idx="30">
                        <c:v>-226.34243337002044</c:v>
                      </c:pt>
                      <c:pt idx="31">
                        <c:v>23.337115317870484</c:v>
                      </c:pt>
                      <c:pt idx="32">
                        <c:v>271.47606136131799</c:v>
                      </c:pt>
                      <c:pt idx="33">
                        <c:v>277.82191875971694</c:v>
                      </c:pt>
                      <c:pt idx="34">
                        <c:v>178.69998604539433</c:v>
                      </c:pt>
                      <c:pt idx="35">
                        <c:v>200.21739612919919</c:v>
                      </c:pt>
                      <c:pt idx="36">
                        <c:v>17.75715312304601</c:v>
                      </c:pt>
                      <c:pt idx="37">
                        <c:v>-25.79152135723416</c:v>
                      </c:pt>
                      <c:pt idx="38">
                        <c:v>29.488929720078886</c:v>
                      </c:pt>
                      <c:pt idx="39">
                        <c:v>19.127638411566295</c:v>
                      </c:pt>
                      <c:pt idx="40">
                        <c:v>15.824139991462289</c:v>
                      </c:pt>
                    </c:numCache>
                  </c:numRef>
                </c:val>
                <c:extLst xmlns:c15="http://schemas.microsoft.com/office/drawing/2012/chart">
                  <c:ext xmlns:c16="http://schemas.microsoft.com/office/drawing/2014/chart" uri="{C3380CC4-5D6E-409C-BE32-E72D297353CC}">
                    <c16:uniqueId val="{00000004-035D-4310-9641-2D87EBA6C979}"/>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'12 month rolling by region'!$V$3</c15:sqref>
                        </c15:formulaRef>
                      </c:ext>
                    </c:extLst>
                    <c:strCache>
                      <c:ptCount val="1"/>
                      <c:pt idx="0">
                        <c:v>United States</c:v>
                      </c:pt>
                    </c:strCache>
                  </c:strRef>
                </c:tx>
                <c:spPr>
                  <a:solidFill>
                    <a:schemeClr val="accent5"/>
                  </a:solidFill>
                  <a:ln>
                    <a:noFill/>
                  </a:ln>
                  <a:effectLst/>
                </c:spPr>
                <c:invertIfNegative val="0"/>
                <c:cat>
                  <c:numRef>
                    <c:extLst xmlns:c15="http://schemas.microsoft.com/office/drawing/2012/chart">
                      <c:ext xmlns:c15="http://schemas.microsoft.com/office/drawing/2012/chart" uri="{02D57815-91ED-43cb-92C2-25804820EDAC}">
                        <c15:formulaRef>
                          <c15:sqref>'12 month rolling by region'!$A$27:$A$77</c15:sqref>
                        </c15:formulaRef>
                      </c:ext>
                    </c:extLst>
                    <c:numCache>
                      <c:formatCode>mmm\-yy</c:formatCode>
                      <c:ptCount val="51"/>
                      <c:pt idx="0">
                        <c:v>42064</c:v>
                      </c:pt>
                      <c:pt idx="1">
                        <c:v>42095</c:v>
                      </c:pt>
                      <c:pt idx="2">
                        <c:v>42125</c:v>
                      </c:pt>
                      <c:pt idx="3">
                        <c:v>42156</c:v>
                      </c:pt>
                      <c:pt idx="4">
                        <c:v>42186</c:v>
                      </c:pt>
                      <c:pt idx="5">
                        <c:v>42217</c:v>
                      </c:pt>
                      <c:pt idx="6">
                        <c:v>42248</c:v>
                      </c:pt>
                      <c:pt idx="7">
                        <c:v>42278</c:v>
                      </c:pt>
                      <c:pt idx="8">
                        <c:v>42309</c:v>
                      </c:pt>
                      <c:pt idx="9">
                        <c:v>42339</c:v>
                      </c:pt>
                      <c:pt idx="10">
                        <c:v>42370</c:v>
                      </c:pt>
                      <c:pt idx="11">
                        <c:v>42401</c:v>
                      </c:pt>
                      <c:pt idx="12">
                        <c:v>42430</c:v>
                      </c:pt>
                      <c:pt idx="13">
                        <c:v>42461</c:v>
                      </c:pt>
                      <c:pt idx="14">
                        <c:v>42491</c:v>
                      </c:pt>
                      <c:pt idx="15">
                        <c:v>42522</c:v>
                      </c:pt>
                      <c:pt idx="16">
                        <c:v>42552</c:v>
                      </c:pt>
                      <c:pt idx="17">
                        <c:v>42583</c:v>
                      </c:pt>
                      <c:pt idx="18">
                        <c:v>42614</c:v>
                      </c:pt>
                      <c:pt idx="19">
                        <c:v>42644</c:v>
                      </c:pt>
                      <c:pt idx="20">
                        <c:v>42675</c:v>
                      </c:pt>
                      <c:pt idx="21">
                        <c:v>42705</c:v>
                      </c:pt>
                      <c:pt idx="22">
                        <c:v>42736</c:v>
                      </c:pt>
                      <c:pt idx="23">
                        <c:v>42767</c:v>
                      </c:pt>
                      <c:pt idx="24">
                        <c:v>42795</c:v>
                      </c:pt>
                      <c:pt idx="25">
                        <c:v>42826</c:v>
                      </c:pt>
                      <c:pt idx="26">
                        <c:v>42856</c:v>
                      </c:pt>
                      <c:pt idx="27">
                        <c:v>42887</c:v>
                      </c:pt>
                      <c:pt idx="28">
                        <c:v>42917</c:v>
                      </c:pt>
                      <c:pt idx="29">
                        <c:v>42948</c:v>
                      </c:pt>
                      <c:pt idx="30">
                        <c:v>42979</c:v>
                      </c:pt>
                      <c:pt idx="31">
                        <c:v>43009</c:v>
                      </c:pt>
                      <c:pt idx="32">
                        <c:v>43040</c:v>
                      </c:pt>
                      <c:pt idx="33">
                        <c:v>43070</c:v>
                      </c:pt>
                      <c:pt idx="34">
                        <c:v>43101</c:v>
                      </c:pt>
                      <c:pt idx="35">
                        <c:v>43132</c:v>
                      </c:pt>
                      <c:pt idx="36">
                        <c:v>43160</c:v>
                      </c:pt>
                      <c:pt idx="37">
                        <c:v>43191</c:v>
                      </c:pt>
                      <c:pt idx="38">
                        <c:v>43221</c:v>
                      </c:pt>
                      <c:pt idx="39">
                        <c:v>43252</c:v>
                      </c:pt>
                      <c:pt idx="40">
                        <c:v>43282</c:v>
                      </c:pt>
                      <c:pt idx="41">
                        <c:v>43313</c:v>
                      </c:pt>
                      <c:pt idx="42">
                        <c:v>43344</c:v>
                      </c:pt>
                      <c:pt idx="43">
                        <c:v>43374</c:v>
                      </c:pt>
                      <c:pt idx="44">
                        <c:v>43405</c:v>
                      </c:pt>
                      <c:pt idx="45">
                        <c:v>43435</c:v>
                      </c:pt>
                      <c:pt idx="46">
                        <c:v>43466</c:v>
                      </c:pt>
                      <c:pt idx="47">
                        <c:v>43497</c:v>
                      </c:pt>
                      <c:pt idx="48">
                        <c:v>43525</c:v>
                      </c:pt>
                      <c:pt idx="49">
                        <c:v>43556</c:v>
                      </c:pt>
                      <c:pt idx="50">
                        <c:v>43586</c:v>
                      </c:pt>
                    </c:numCache>
                  </c:numRef>
                </c:cat>
                <c:val>
                  <c:numRef>
                    <c:extLst xmlns:c15="http://schemas.microsoft.com/office/drawing/2012/chart">
                      <c:ext xmlns:c15="http://schemas.microsoft.com/office/drawing/2012/chart" uri="{02D57815-91ED-43cb-92C2-25804820EDAC}">
                        <c15:formulaRef>
                          <c15:sqref>'12 month rolling by region'!$V$27:$V$67</c15:sqref>
                        </c15:formulaRef>
                      </c:ext>
                    </c:extLst>
                    <c:numCache>
                      <c:formatCode>#,##0</c:formatCode>
                      <c:ptCount val="41"/>
                      <c:pt idx="0">
                        <c:v>2325.0139266681654</c:v>
                      </c:pt>
                      <c:pt idx="1">
                        <c:v>2362.0168008326582</c:v>
                      </c:pt>
                      <c:pt idx="2">
                        <c:v>2385.363852388793</c:v>
                      </c:pt>
                      <c:pt idx="3">
                        <c:v>2293.7376877910428</c:v>
                      </c:pt>
                      <c:pt idx="4">
                        <c:v>2109.1638273753633</c:v>
                      </c:pt>
                      <c:pt idx="5">
                        <c:v>1995.0716320348583</c:v>
                      </c:pt>
                      <c:pt idx="6">
                        <c:v>1738.2540649171133</c:v>
                      </c:pt>
                      <c:pt idx="7">
                        <c:v>1500.8189556950383</c:v>
                      </c:pt>
                      <c:pt idx="8">
                        <c:v>1317.5666264995089</c:v>
                      </c:pt>
                      <c:pt idx="9">
                        <c:v>1123.7420475427352</c:v>
                      </c:pt>
                      <c:pt idx="10">
                        <c:v>946.21635363457608</c:v>
                      </c:pt>
                      <c:pt idx="11">
                        <c:v>1153.6967551997077</c:v>
                      </c:pt>
                      <c:pt idx="12">
                        <c:v>1180.1273796028981</c:v>
                      </c:pt>
                      <c:pt idx="13">
                        <c:v>1108.3241833075153</c:v>
                      </c:pt>
                      <c:pt idx="14">
                        <c:v>1042.6881327062438</c:v>
                      </c:pt>
                      <c:pt idx="15">
                        <c:v>1081.4530484975839</c:v>
                      </c:pt>
                      <c:pt idx="16">
                        <c:v>1088.9417254118307</c:v>
                      </c:pt>
                      <c:pt idx="17">
                        <c:v>1140.0409325913643</c:v>
                      </c:pt>
                      <c:pt idx="18">
                        <c:v>1261.6218048460723</c:v>
                      </c:pt>
                      <c:pt idx="19">
                        <c:v>1429.0157593996846</c:v>
                      </c:pt>
                      <c:pt idx="20">
                        <c:v>1554.5612253148865</c:v>
                      </c:pt>
                      <c:pt idx="21">
                        <c:v>1691.119451398059</c:v>
                      </c:pt>
                      <c:pt idx="22">
                        <c:v>1881.4199471011088</c:v>
                      </c:pt>
                      <c:pt idx="23">
                        <c:v>1465.5781231574219</c:v>
                      </c:pt>
                      <c:pt idx="24">
                        <c:v>1475.7098625119834</c:v>
                      </c:pt>
                      <c:pt idx="25">
                        <c:v>1578.3487872777623</c:v>
                      </c:pt>
                      <c:pt idx="26">
                        <c:v>1646.1873899126367</c:v>
                      </c:pt>
                      <c:pt idx="27">
                        <c:v>1655.438108453789</c:v>
                      </c:pt>
                      <c:pt idx="28">
                        <c:v>1706.0968052265816</c:v>
                      </c:pt>
                      <c:pt idx="29">
                        <c:v>1734.7299816633604</c:v>
                      </c:pt>
                      <c:pt idx="30">
                        <c:v>1642.222796252172</c:v>
                      </c:pt>
                      <c:pt idx="31">
                        <c:v>1539.583871486393</c:v>
                      </c:pt>
                      <c:pt idx="32">
                        <c:v>1426.3726969593554</c:v>
                      </c:pt>
                      <c:pt idx="33">
                        <c:v>1334.7465323615907</c:v>
                      </c:pt>
                      <c:pt idx="34">
                        <c:v>1279.242221114866</c:v>
                      </c:pt>
                      <c:pt idx="35">
                        <c:v>1494.6518100009562</c:v>
                      </c:pt>
                      <c:pt idx="36">
                        <c:v>1455.0058733961632</c:v>
                      </c:pt>
                      <c:pt idx="37">
                        <c:v>1320.650199346579</c:v>
                      </c:pt>
                      <c:pt idx="38">
                        <c:v>1250.1685342713608</c:v>
                      </c:pt>
                      <c:pt idx="39">
                        <c:v>1223.2973994614149</c:v>
                      </c:pt>
                      <c:pt idx="40">
                        <c:v>1091.5847878521163</c:v>
                      </c:pt>
                    </c:numCache>
                  </c:numRef>
                </c:val>
                <c:extLst xmlns:c15="http://schemas.microsoft.com/office/drawing/2012/chart">
                  <c:ext xmlns:c16="http://schemas.microsoft.com/office/drawing/2014/chart" uri="{C3380CC4-5D6E-409C-BE32-E72D297353CC}">
                    <c16:uniqueId val="{00000005-035D-4310-9641-2D87EBA6C979}"/>
                  </c:ext>
                </c:extLst>
              </c15:ser>
            </c15:filteredBarSeries>
          </c:ext>
        </c:extLst>
      </c:barChart>
      <c:dateAx>
        <c:axId val="47393709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3937488"/>
        <c:crosses val="autoZero"/>
        <c:auto val="1"/>
        <c:lblOffset val="100"/>
        <c:baseTimeUnit val="months"/>
      </c:dateAx>
      <c:valAx>
        <c:axId val="47393748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3937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6.png"/></Relationships>
</file>

<file path=xl/drawings/_rels/drawing11.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5.svg"/><Relationship Id="rId1" Type="http://schemas.openxmlformats.org/officeDocument/2006/relationships/image" Target="../media/image4.png"/><Relationship Id="rId4" Type="http://schemas.openxmlformats.org/officeDocument/2006/relationships/image" Target="../media/image2.svg"/></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5.svg"/><Relationship Id="rId1" Type="http://schemas.openxmlformats.org/officeDocument/2006/relationships/image" Target="../media/image4.png"/><Relationship Id="rId4" Type="http://schemas.openxmlformats.org/officeDocument/2006/relationships/image" Target="../media/image2.svg"/></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5.svg"/><Relationship Id="rId1" Type="http://schemas.openxmlformats.org/officeDocument/2006/relationships/image" Target="../media/image4.png"/><Relationship Id="rId4" Type="http://schemas.openxmlformats.org/officeDocument/2006/relationships/image" Target="../media/image2.svg"/></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5.svg"/><Relationship Id="rId1" Type="http://schemas.openxmlformats.org/officeDocument/2006/relationships/image" Target="../media/image4.png"/><Relationship Id="rId4" Type="http://schemas.openxmlformats.org/officeDocument/2006/relationships/image" Target="../media/image2.svg"/></Relationships>
</file>

<file path=xl/drawings/_rels/drawing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5.svg"/><Relationship Id="rId1" Type="http://schemas.openxmlformats.org/officeDocument/2006/relationships/image" Target="../media/image4.png"/><Relationship Id="rId4" Type="http://schemas.openxmlformats.org/officeDocument/2006/relationships/image" Target="../media/image2.svg"/></Relationships>
</file>

<file path=xl/drawings/_rels/drawing8.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5.svg"/><Relationship Id="rId1" Type="http://schemas.openxmlformats.org/officeDocument/2006/relationships/image" Target="../media/image4.png"/><Relationship Id="rId4" Type="http://schemas.openxmlformats.org/officeDocument/2006/relationships/image" Target="../media/image2.svg"/></Relationships>
</file>

<file path=xl/drawings/_rels/drawing9.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530225</xdr:colOff>
      <xdr:row>1</xdr:row>
      <xdr:rowOff>183844</xdr:rowOff>
    </xdr:to>
    <xdr:pic>
      <xdr:nvPicPr>
        <xdr:cNvPr id="3" name="Logo">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0"/>
          <a:ext cx="508000" cy="347039"/>
        </a:xfrm>
        <a:prstGeom prst="rect">
          <a:avLst/>
        </a:prstGeom>
      </xdr:spPr>
    </xdr:pic>
    <xdr:clientData/>
  </xdr:twoCellAnchor>
</xdr:wsDr>
</file>

<file path=xl/drawings/drawing10.xml><?xml version="1.0" encoding="utf-8"?>
<c:userShapes xmlns:c="http://schemas.openxmlformats.org/drawingml/2006/chart">
  <cdr:relSizeAnchor xmlns:cdr="http://schemas.openxmlformats.org/drawingml/2006/chartDrawing">
    <cdr:from>
      <cdr:x>0.22176</cdr:x>
      <cdr:y>0.24227</cdr:y>
    </cdr:from>
    <cdr:to>
      <cdr:x>0.84509</cdr:x>
      <cdr:y>0.7733</cdr:y>
    </cdr:to>
    <cdr:pic>
      <cdr:nvPicPr>
        <cdr:cNvPr id="2" name="Picture 1">
          <a:extLst xmlns:a="http://schemas.openxmlformats.org/drawingml/2006/main">
            <a:ext uri="{FF2B5EF4-FFF2-40B4-BE49-F238E27FC236}">
              <a16:creationId xmlns:a16="http://schemas.microsoft.com/office/drawing/2014/main" id="{EFC35B6A-50CC-492C-BD3C-519AB40747F6}"/>
            </a:ext>
          </a:extLst>
        </cdr:cNvPr>
        <cdr:cNvPicPr>
          <a:picLocks xmlns:a="http://schemas.openxmlformats.org/drawingml/2006/main" noChangeAspect="1"/>
        </cdr:cNvPicPr>
      </cdr:nvPicPr>
      <cdr:blipFill rotWithShape="1">
        <a:blip xmlns:a="http://schemas.openxmlformats.org/drawingml/2006/main" xmlns:r="http://schemas.openxmlformats.org/officeDocument/2006/relationships" r:embed="rId1">
          <a:grayscl/>
          <a:extLst>
            <a:ext uri="{28A0092B-C50C-407E-A947-70E740481C1C}">
              <a14:useLocalDpi xmlns:a14="http://schemas.microsoft.com/office/drawing/2010/main" val="0"/>
            </a:ext>
          </a:extLst>
        </a:blip>
        <a:srcRect xmlns:a="http://schemas.openxmlformats.org/drawingml/2006/main" l="14685" t="22602" r="14505" b="22274"/>
        <a:stretch xmlns:a="http://schemas.openxmlformats.org/drawingml/2006/main"/>
      </cdr:blipFill>
      <cdr:spPr>
        <a:xfrm xmlns:a="http://schemas.openxmlformats.org/drawingml/2006/main">
          <a:off x="1013884" y="738718"/>
          <a:ext cx="2849879" cy="1619238"/>
        </a:xfrm>
        <a:prstGeom xmlns:a="http://schemas.openxmlformats.org/drawingml/2006/main" prst="rect">
          <a:avLst/>
        </a:prstGeom>
      </cdr:spPr>
    </cdr:pic>
  </cdr:relSizeAnchor>
  <cdr:relSizeAnchor xmlns:cdr="http://schemas.openxmlformats.org/drawingml/2006/chartDrawing">
    <cdr:from>
      <cdr:x>0</cdr:x>
      <cdr:y>0.88437</cdr:y>
    </cdr:from>
    <cdr:to>
      <cdr:x>1</cdr:x>
      <cdr:y>0.95345</cdr:y>
    </cdr:to>
    <cdr:sp macro="" textlink="">
      <cdr:nvSpPr>
        <cdr:cNvPr id="4" name="TextBox 6"/>
        <cdr:cNvSpPr txBox="1"/>
      </cdr:nvSpPr>
      <cdr:spPr>
        <a:xfrm xmlns:a="http://schemas.openxmlformats.org/drawingml/2006/main">
          <a:off x="0" y="2696633"/>
          <a:ext cx="4572000" cy="21061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GB" sz="1000">
              <a:latin typeface="Arial" panose="020B0604020202020204" pitchFamily="34" charset="0"/>
              <a:cs typeface="Arial" panose="020B0604020202020204" pitchFamily="34" charset="0"/>
            </a:rPr>
            <a:t>Source: Ministerio de Agroindustria, Dairy Australia, </a:t>
          </a:r>
          <a:r>
            <a:rPr lang="en-GB" sz="1000">
              <a:solidFill>
                <a:schemeClr val="dk1"/>
              </a:solidFill>
              <a:effectLst/>
              <a:latin typeface="Arial" panose="020B0604020202020204" pitchFamily="34" charset="0"/>
              <a:ea typeface="+mn-ea"/>
              <a:cs typeface="Arial" panose="020B0604020202020204" pitchFamily="34" charset="0"/>
            </a:rPr>
            <a:t>Eurostat,</a:t>
          </a:r>
          <a:r>
            <a:rPr lang="en-GB" sz="1000" baseline="0">
              <a:solidFill>
                <a:schemeClr val="dk1"/>
              </a:solidFill>
              <a:effectLst/>
              <a:latin typeface="Arial" panose="020B0604020202020204" pitchFamily="34" charset="0"/>
              <a:ea typeface="+mn-ea"/>
              <a:cs typeface="Arial" panose="020B0604020202020204" pitchFamily="34" charset="0"/>
            </a:rPr>
            <a:t> DCANZ, USDA               </a:t>
          </a:r>
          <a:r>
            <a:rPr lang="en-GB" sz="1000" i="1" baseline="0">
              <a:solidFill>
                <a:schemeClr val="dk1"/>
              </a:solidFill>
              <a:effectLst/>
              <a:latin typeface="Arial" panose="020B0604020202020204" pitchFamily="34" charset="0"/>
              <a:ea typeface="+mn-ea"/>
              <a:cs typeface="Arial" panose="020B0604020202020204" pitchFamily="34" charset="0"/>
            </a:rPr>
            <a:t>(Jul-18 EU-28 volumes estimated)</a:t>
          </a:r>
          <a:endParaRPr lang="en-GB" sz="1000" i="1">
            <a:latin typeface="Arial" panose="020B0604020202020204" pitchFamily="34" charset="0"/>
            <a:cs typeface="Arial" panose="020B0604020202020204" pitchFamily="34" charset="0"/>
          </a:endParaRPr>
        </a:p>
      </cdr:txBody>
    </cdr:sp>
  </cdr:relSizeAnchor>
</c:userShapes>
</file>

<file path=xl/drawings/drawing11.xml><?xml version="1.0" encoding="utf-8"?>
<xdr:wsDr xmlns:xdr="http://schemas.openxmlformats.org/drawingml/2006/spreadsheetDrawing" xmlns:a="http://schemas.openxmlformats.org/drawingml/2006/main">
  <xdr:twoCellAnchor>
    <xdr:from>
      <xdr:col>24</xdr:col>
      <xdr:colOff>485775</xdr:colOff>
      <xdr:row>87</xdr:row>
      <xdr:rowOff>104775</xdr:rowOff>
    </xdr:from>
    <xdr:to>
      <xdr:col>31</xdr:col>
      <xdr:colOff>219075</xdr:colOff>
      <xdr:row>101</xdr:row>
      <xdr:rowOff>180975</xdr:rowOff>
    </xdr:to>
    <xdr:graphicFrame macro="">
      <xdr:nvGraphicFramePr>
        <xdr:cNvPr id="2" name="Chart 1">
          <a:extLst>
            <a:ext uri="{FF2B5EF4-FFF2-40B4-BE49-F238E27FC236}">
              <a16:creationId xmlns:a16="http://schemas.microsoft.com/office/drawing/2014/main" id="{00000000-0008-0000-0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504824</xdr:colOff>
      <xdr:row>80</xdr:row>
      <xdr:rowOff>190499</xdr:rowOff>
    </xdr:from>
    <xdr:to>
      <xdr:col>16</xdr:col>
      <xdr:colOff>428624</xdr:colOff>
      <xdr:row>98</xdr:row>
      <xdr:rowOff>66674</xdr:rowOff>
    </xdr:to>
    <xdr:graphicFrame macro="">
      <xdr:nvGraphicFramePr>
        <xdr:cNvPr id="4" name="Chart 3">
          <a:extLst>
            <a:ext uri="{FF2B5EF4-FFF2-40B4-BE49-F238E27FC236}">
              <a16:creationId xmlns:a16="http://schemas.microsoft.com/office/drawing/2014/main" id="{00000000-0008-0000-0A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523875</xdr:colOff>
      <xdr:row>91</xdr:row>
      <xdr:rowOff>57150</xdr:rowOff>
    </xdr:from>
    <xdr:to>
      <xdr:col>25</xdr:col>
      <xdr:colOff>571500</xdr:colOff>
      <xdr:row>108</xdr:row>
      <xdr:rowOff>123825</xdr:rowOff>
    </xdr:to>
    <xdr:graphicFrame macro="">
      <xdr:nvGraphicFramePr>
        <xdr:cNvPr id="5" name="Chart 4">
          <a:extLst>
            <a:ext uri="{FF2B5EF4-FFF2-40B4-BE49-F238E27FC236}">
              <a16:creationId xmlns:a16="http://schemas.microsoft.com/office/drawing/2014/main" id="{00000000-0008-0000-0A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571500</xdr:colOff>
      <xdr:row>1</xdr:row>
      <xdr:rowOff>152400</xdr:rowOff>
    </xdr:from>
    <xdr:to>
      <xdr:col>22</xdr:col>
      <xdr:colOff>626116</xdr:colOff>
      <xdr:row>53</xdr:row>
      <xdr:rowOff>111090</xdr:rowOff>
    </xdr:to>
    <xdr:pic>
      <xdr:nvPicPr>
        <xdr:cNvPr id="2" name="Picture 1">
          <a:extLst>
            <a:ext uri="{FF2B5EF4-FFF2-40B4-BE49-F238E27FC236}">
              <a16:creationId xmlns:a16="http://schemas.microsoft.com/office/drawing/2014/main" id="{51684918-F394-A49A-82A5-C6952312FA8A}"/>
            </a:ext>
          </a:extLst>
        </xdr:cNvPr>
        <xdr:cNvPicPr>
          <a:picLocks noChangeAspect="1"/>
        </xdr:cNvPicPr>
      </xdr:nvPicPr>
      <xdr:blipFill>
        <a:blip xmlns:r="http://schemas.openxmlformats.org/officeDocument/2006/relationships" r:embed="rId1"/>
        <a:stretch>
          <a:fillRect/>
        </a:stretch>
      </xdr:blipFill>
      <xdr:spPr>
        <a:xfrm>
          <a:off x="571500" y="330200"/>
          <a:ext cx="14583416" cy="92042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466725</xdr:colOff>
      <xdr:row>0</xdr:row>
      <xdr:rowOff>10584</xdr:rowOff>
    </xdr:from>
    <xdr:to>
      <xdr:col>23</xdr:col>
      <xdr:colOff>380153</xdr:colOff>
      <xdr:row>1</xdr:row>
      <xdr:rowOff>155364</xdr:rowOff>
    </xdr:to>
    <xdr:pic>
      <xdr:nvPicPr>
        <xdr:cNvPr id="3" name="Gradientbar">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66725" y="10584"/>
          <a:ext cx="17059275" cy="342900"/>
        </a:xfrm>
        <a:prstGeom prst="rect">
          <a:avLst/>
        </a:prstGeom>
      </xdr:spPr>
    </xdr:pic>
    <xdr:clientData/>
  </xdr:twoCellAnchor>
  <xdr:twoCellAnchor editAs="oneCell">
    <xdr:from>
      <xdr:col>0</xdr:col>
      <xdr:colOff>0</xdr:colOff>
      <xdr:row>0</xdr:row>
      <xdr:rowOff>0</xdr:rowOff>
    </xdr:from>
    <xdr:to>
      <xdr:col>0</xdr:col>
      <xdr:colOff>503555</xdr:colOff>
      <xdr:row>1</xdr:row>
      <xdr:rowOff>168604</xdr:rowOff>
    </xdr:to>
    <xdr:pic>
      <xdr:nvPicPr>
        <xdr:cNvPr id="4" name="Logo">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0" y="0"/>
          <a:ext cx="508000" cy="34703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365126</xdr:colOff>
      <xdr:row>0</xdr:row>
      <xdr:rowOff>10584</xdr:rowOff>
    </xdr:from>
    <xdr:to>
      <xdr:col>23</xdr:col>
      <xdr:colOff>752404</xdr:colOff>
      <xdr:row>1</xdr:row>
      <xdr:rowOff>155364</xdr:rowOff>
    </xdr:to>
    <xdr:pic>
      <xdr:nvPicPr>
        <xdr:cNvPr id="3" name="Gradientbar">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65126" y="10584"/>
          <a:ext cx="17487828" cy="335280"/>
        </a:xfrm>
        <a:prstGeom prst="rect">
          <a:avLst/>
        </a:prstGeom>
      </xdr:spPr>
    </xdr:pic>
    <xdr:clientData/>
  </xdr:twoCellAnchor>
  <xdr:twoCellAnchor editAs="oneCell">
    <xdr:from>
      <xdr:col>0</xdr:col>
      <xdr:colOff>0</xdr:colOff>
      <xdr:row>0</xdr:row>
      <xdr:rowOff>0</xdr:rowOff>
    </xdr:from>
    <xdr:to>
      <xdr:col>0</xdr:col>
      <xdr:colOff>501650</xdr:colOff>
      <xdr:row>1</xdr:row>
      <xdr:rowOff>171779</xdr:rowOff>
    </xdr:to>
    <xdr:pic>
      <xdr:nvPicPr>
        <xdr:cNvPr id="4" name="Logo">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0" y="0"/>
          <a:ext cx="508000" cy="34703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333375</xdr:colOff>
      <xdr:row>0</xdr:row>
      <xdr:rowOff>0</xdr:rowOff>
    </xdr:from>
    <xdr:to>
      <xdr:col>23</xdr:col>
      <xdr:colOff>349390</xdr:colOff>
      <xdr:row>1</xdr:row>
      <xdr:rowOff>140408</xdr:rowOff>
    </xdr:to>
    <xdr:pic>
      <xdr:nvPicPr>
        <xdr:cNvPr id="3" name="Gradientbar">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33375" y="0"/>
          <a:ext cx="17510125" cy="347841"/>
        </a:xfrm>
        <a:prstGeom prst="rect">
          <a:avLst/>
        </a:prstGeom>
      </xdr:spPr>
    </xdr:pic>
    <xdr:clientData/>
  </xdr:twoCellAnchor>
  <xdr:twoCellAnchor editAs="oneCell">
    <xdr:from>
      <xdr:col>0</xdr:col>
      <xdr:colOff>0</xdr:colOff>
      <xdr:row>0</xdr:row>
      <xdr:rowOff>0</xdr:rowOff>
    </xdr:from>
    <xdr:to>
      <xdr:col>0</xdr:col>
      <xdr:colOff>506730</xdr:colOff>
      <xdr:row>1</xdr:row>
      <xdr:rowOff>132621</xdr:rowOff>
    </xdr:to>
    <xdr:pic>
      <xdr:nvPicPr>
        <xdr:cNvPr id="4" name="Logo">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0" y="0"/>
          <a:ext cx="508000" cy="34703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333375</xdr:colOff>
      <xdr:row>0</xdr:row>
      <xdr:rowOff>0</xdr:rowOff>
    </xdr:from>
    <xdr:to>
      <xdr:col>23</xdr:col>
      <xdr:colOff>465879</xdr:colOff>
      <xdr:row>1</xdr:row>
      <xdr:rowOff>168983</xdr:rowOff>
    </xdr:to>
    <xdr:pic>
      <xdr:nvPicPr>
        <xdr:cNvPr id="2" name="Gradientbar">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33375" y="0"/>
          <a:ext cx="17531292" cy="366891"/>
        </a:xfrm>
        <a:prstGeom prst="rect">
          <a:avLst/>
        </a:prstGeom>
      </xdr:spPr>
    </xdr:pic>
    <xdr:clientData/>
  </xdr:twoCellAnchor>
  <xdr:twoCellAnchor editAs="oneCell">
    <xdr:from>
      <xdr:col>0</xdr:col>
      <xdr:colOff>0</xdr:colOff>
      <xdr:row>0</xdr:row>
      <xdr:rowOff>0</xdr:rowOff>
    </xdr:from>
    <xdr:to>
      <xdr:col>0</xdr:col>
      <xdr:colOff>511175</xdr:colOff>
      <xdr:row>1</xdr:row>
      <xdr:rowOff>155481</xdr:rowOff>
    </xdr:to>
    <xdr:pic>
      <xdr:nvPicPr>
        <xdr:cNvPr id="3" name="Logo">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0" y="0"/>
          <a:ext cx="508000" cy="34598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400050</xdr:colOff>
      <xdr:row>0</xdr:row>
      <xdr:rowOff>10584</xdr:rowOff>
    </xdr:from>
    <xdr:to>
      <xdr:col>23</xdr:col>
      <xdr:colOff>721501</xdr:colOff>
      <xdr:row>1</xdr:row>
      <xdr:rowOff>155364</xdr:rowOff>
    </xdr:to>
    <xdr:pic>
      <xdr:nvPicPr>
        <xdr:cNvPr id="3" name="Gradientbar">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00050" y="10584"/>
          <a:ext cx="17760950" cy="342900"/>
        </a:xfrm>
        <a:prstGeom prst="rect">
          <a:avLst/>
        </a:prstGeom>
      </xdr:spPr>
    </xdr:pic>
    <xdr:clientData/>
  </xdr:twoCellAnchor>
  <xdr:twoCellAnchor editAs="oneCell">
    <xdr:from>
      <xdr:col>0</xdr:col>
      <xdr:colOff>0</xdr:colOff>
      <xdr:row>0</xdr:row>
      <xdr:rowOff>0</xdr:rowOff>
    </xdr:from>
    <xdr:to>
      <xdr:col>0</xdr:col>
      <xdr:colOff>501650</xdr:colOff>
      <xdr:row>1</xdr:row>
      <xdr:rowOff>164794</xdr:rowOff>
    </xdr:to>
    <xdr:pic>
      <xdr:nvPicPr>
        <xdr:cNvPr id="4" name="Logo">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0" y="0"/>
          <a:ext cx="508000" cy="34703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450849</xdr:colOff>
      <xdr:row>0</xdr:row>
      <xdr:rowOff>1</xdr:rowOff>
    </xdr:from>
    <xdr:to>
      <xdr:col>23</xdr:col>
      <xdr:colOff>171927</xdr:colOff>
      <xdr:row>1</xdr:row>
      <xdr:rowOff>152401</xdr:rowOff>
    </xdr:to>
    <xdr:pic>
      <xdr:nvPicPr>
        <xdr:cNvPr id="3" name="Gradientbar">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50849" y="1"/>
          <a:ext cx="17985317" cy="342900"/>
        </a:xfrm>
        <a:prstGeom prst="rect">
          <a:avLst/>
        </a:prstGeom>
      </xdr:spPr>
    </xdr:pic>
    <xdr:clientData/>
  </xdr:twoCellAnchor>
  <xdr:twoCellAnchor editAs="oneCell">
    <xdr:from>
      <xdr:col>0</xdr:col>
      <xdr:colOff>25400</xdr:colOff>
      <xdr:row>0</xdr:row>
      <xdr:rowOff>88900</xdr:rowOff>
    </xdr:from>
    <xdr:to>
      <xdr:col>0</xdr:col>
      <xdr:colOff>532765</xdr:colOff>
      <xdr:row>2</xdr:row>
      <xdr:rowOff>44779</xdr:rowOff>
    </xdr:to>
    <xdr:pic>
      <xdr:nvPicPr>
        <xdr:cNvPr id="4" name="Logo">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25400" y="88900"/>
          <a:ext cx="507365" cy="36545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25</xdr:col>
      <xdr:colOff>211666</xdr:colOff>
      <xdr:row>2</xdr:row>
      <xdr:rowOff>42333</xdr:rowOff>
    </xdr:from>
    <xdr:to>
      <xdr:col>32</xdr:col>
      <xdr:colOff>275167</xdr:colOff>
      <xdr:row>17</xdr:row>
      <xdr:rowOff>52915</xdr:rowOff>
    </xdr:to>
    <xdr:graphicFrame macro="">
      <xdr:nvGraphicFramePr>
        <xdr:cNvPr id="2" name="Chart 1">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xdr:col>
      <xdr:colOff>476249</xdr:colOff>
      <xdr:row>47</xdr:row>
      <xdr:rowOff>62441</xdr:rowOff>
    </xdr:from>
    <xdr:to>
      <xdr:col>35</xdr:col>
      <xdr:colOff>137582</xdr:colOff>
      <xdr:row>61</xdr:row>
      <xdr:rowOff>138641</xdr:rowOff>
    </xdr:to>
    <xdr:graphicFrame macro="">
      <xdr:nvGraphicFramePr>
        <xdr:cNvPr id="3" name="Chart 2">
          <a:extLst>
            <a:ext uri="{FF2B5EF4-FFF2-40B4-BE49-F238E27FC236}">
              <a16:creationId xmlns:a16="http://schemas.microsoft.com/office/drawing/2014/main" id="{00000000-0008-0000-09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27</xdr:col>
      <xdr:colOff>370416</xdr:colOff>
      <xdr:row>32</xdr:row>
      <xdr:rowOff>95251</xdr:rowOff>
    </xdr:from>
    <xdr:to>
      <xdr:col>35</xdr:col>
      <xdr:colOff>31749</xdr:colOff>
      <xdr:row>46</xdr:row>
      <xdr:rowOff>171451</xdr:rowOff>
    </xdr:to>
    <xdr:graphicFrame macro="">
      <xdr:nvGraphicFramePr>
        <xdr:cNvPr id="7" name="Chart 6">
          <a:extLst>
            <a:ext uri="{FF2B5EF4-FFF2-40B4-BE49-F238E27FC236}">
              <a16:creationId xmlns:a16="http://schemas.microsoft.com/office/drawing/2014/main" id="{00000000-0008-0000-09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27</xdr:col>
      <xdr:colOff>195792</xdr:colOff>
      <xdr:row>17</xdr:row>
      <xdr:rowOff>46567</xdr:rowOff>
    </xdr:from>
    <xdr:to>
      <xdr:col>34</xdr:col>
      <xdr:colOff>470959</xdr:colOff>
      <xdr:row>31</xdr:row>
      <xdr:rowOff>122767</xdr:rowOff>
    </xdr:to>
    <xdr:graphicFrame macro="">
      <xdr:nvGraphicFramePr>
        <xdr:cNvPr id="4" name="Chart 3">
          <a:extLst>
            <a:ext uri="{FF2B5EF4-FFF2-40B4-BE49-F238E27FC236}">
              <a16:creationId xmlns:a16="http://schemas.microsoft.com/office/drawing/2014/main" id="{00000000-0008-0000-09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27</xdr:col>
      <xdr:colOff>84667</xdr:colOff>
      <xdr:row>2</xdr:row>
      <xdr:rowOff>4234</xdr:rowOff>
    </xdr:from>
    <xdr:to>
      <xdr:col>34</xdr:col>
      <xdr:colOff>359834</xdr:colOff>
      <xdr:row>16</xdr:row>
      <xdr:rowOff>80434</xdr:rowOff>
    </xdr:to>
    <xdr:graphicFrame macro="">
      <xdr:nvGraphicFramePr>
        <xdr:cNvPr id="6" name="Chart 5">
          <a:extLst>
            <a:ext uri="{FF2B5EF4-FFF2-40B4-BE49-F238E27FC236}">
              <a16:creationId xmlns:a16="http://schemas.microsoft.com/office/drawing/2014/main" id="{00000000-0008-0000-09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13</xdr:col>
      <xdr:colOff>561972</xdr:colOff>
      <xdr:row>17</xdr:row>
      <xdr:rowOff>120650</xdr:rowOff>
    </xdr:from>
    <xdr:to>
      <xdr:col>20</xdr:col>
      <xdr:colOff>96306</xdr:colOff>
      <xdr:row>33</xdr:row>
      <xdr:rowOff>121850</xdr:rowOff>
    </xdr:to>
    <xdr:graphicFrame macro="">
      <xdr:nvGraphicFramePr>
        <xdr:cNvPr id="8" name="Chart 7">
          <a:extLst>
            <a:ext uri="{FF2B5EF4-FFF2-40B4-BE49-F238E27FC236}">
              <a16:creationId xmlns:a16="http://schemas.microsoft.com/office/drawing/2014/main" id="{00000000-0008-0000-09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yaos\Downloads\UK-Beef-Trade-February-2019.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M:\DairyCo%20MI\Datum%20from%20M\Website%20PB\Supply%20and%20demand\Milk%20production\Global%20Milk%20Production\workings\Global%20milk%20deliveries%20and%20tracker-%20Master%20sheet%20(Not%20for%20website).xlsx" TargetMode="External"/><Relationship Id="rId1" Type="http://schemas.openxmlformats.org/officeDocument/2006/relationships/externalLinkPath" Target="workings/Global%20milk%20deliveries%20and%20tracker-%20Master%20sheet%20(Not%20for%20websi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okup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ily deliveries-data for web"/>
      <sheetName val="Monthly deliveries-data for web"/>
      <sheetName val="World tracker workings"/>
      <sheetName val="Argentina"/>
      <sheetName val="Australia"/>
      <sheetName val="UK"/>
      <sheetName val="New Zealand"/>
      <sheetName val="United States"/>
      <sheetName val="EU-27"/>
      <sheetName val="Mar 2021 forecasts"/>
    </sheetNames>
    <sheetDataSet>
      <sheetData sheetId="0">
        <row r="3">
          <cell r="A3" t="str">
            <v>Global milk deliveries</v>
          </cell>
        </row>
      </sheetData>
      <sheetData sheetId="1"/>
      <sheetData sheetId="2"/>
      <sheetData sheetId="3">
        <row r="3">
          <cell r="AA3">
            <v>690.79355197864527</v>
          </cell>
        </row>
      </sheetData>
      <sheetData sheetId="4">
        <row r="4">
          <cell r="C4">
            <v>594.24090302000002</v>
          </cell>
        </row>
      </sheetData>
      <sheetData sheetId="5">
        <row r="4">
          <cell r="C4">
            <v>1203.8</v>
          </cell>
        </row>
      </sheetData>
      <sheetData sheetId="6">
        <row r="4">
          <cell r="Y4">
            <v>97.130708279832788</v>
          </cell>
          <cell r="Z4">
            <v>89.564549690124451</v>
          </cell>
          <cell r="AA4">
            <v>93.714067490280058</v>
          </cell>
          <cell r="AB4">
            <v>123.23076788351953</v>
          </cell>
          <cell r="AC4">
            <v>126.97057859696753</v>
          </cell>
          <cell r="AD4">
            <v>118.09969528787508</v>
          </cell>
          <cell r="AE4">
            <v>131.63236244038865</v>
          </cell>
          <cell r="AF4">
            <v>143.12133824845793</v>
          </cell>
          <cell r="AG4">
            <v>143.02268936697442</v>
          </cell>
          <cell r="AH4">
            <v>172.86648</v>
          </cell>
          <cell r="AI4">
            <v>192.3489793245125</v>
          </cell>
          <cell r="AJ4">
            <v>219.1029627855352</v>
          </cell>
          <cell r="AK4">
            <v>223.54806007840247</v>
          </cell>
          <cell r="AL4">
            <v>227.66268184945238</v>
          </cell>
          <cell r="AM4">
            <v>227.25144</v>
          </cell>
          <cell r="AN4">
            <v>223.59481015234519</v>
          </cell>
          <cell r="AO4">
            <v>221.1828399352311</v>
          </cell>
        </row>
        <row r="5">
          <cell r="Y5">
            <v>150.4376308922761</v>
          </cell>
          <cell r="Z5">
            <v>136.98733047751708</v>
          </cell>
          <cell r="AA5">
            <v>144.47294313550074</v>
          </cell>
          <cell r="AB5">
            <v>156.9321111796956</v>
          </cell>
          <cell r="AC5">
            <v>189.2805878503591</v>
          </cell>
          <cell r="AD5">
            <v>179.92113945087124</v>
          </cell>
          <cell r="AE5">
            <v>189.57389354738683</v>
          </cell>
          <cell r="AF5">
            <v>222.61926976101543</v>
          </cell>
          <cell r="AG5">
            <v>224.34232394543338</v>
          </cell>
          <cell r="AH5">
            <v>240.84768</v>
          </cell>
          <cell r="AI5">
            <v>254.04953763446179</v>
          </cell>
          <cell r="AJ5">
            <v>265.93480353079434</v>
          </cell>
          <cell r="AK5">
            <v>278.19629798220456</v>
          </cell>
          <cell r="AL5">
            <v>296.57124013127543</v>
          </cell>
          <cell r="AM5">
            <v>279.69407999999999</v>
          </cell>
          <cell r="AN5">
            <v>277.32872706585397</v>
          </cell>
          <cell r="AO5">
            <v>301.05959999999999</v>
          </cell>
        </row>
        <row r="6">
          <cell r="Y6">
            <v>898.96970029698889</v>
          </cell>
          <cell r="Z6">
            <v>931.47989605821249</v>
          </cell>
          <cell r="AA6">
            <v>974.35326587271823</v>
          </cell>
          <cell r="AB6">
            <v>1036.1154627858753</v>
          </cell>
          <cell r="AC6">
            <v>1183.0891407627746</v>
          </cell>
          <cell r="AD6">
            <v>1291.2631037993644</v>
          </cell>
          <cell r="AE6">
            <v>1349.6980906480214</v>
          </cell>
          <cell r="AF6">
            <v>1339.2490520448041</v>
          </cell>
          <cell r="AG6">
            <v>1303.572654716879</v>
          </cell>
          <cell r="AH6">
            <v>1283.3351300046031</v>
          </cell>
          <cell r="AI6">
            <v>1343.0450920195331</v>
          </cell>
          <cell r="AJ6">
            <v>1354.0684070086863</v>
          </cell>
          <cell r="AK6">
            <v>1425.6053946523371</v>
          </cell>
          <cell r="AL6">
            <v>1357.1286420667345</v>
          </cell>
          <cell r="AM6">
            <v>1290.67164</v>
          </cell>
          <cell r="AN6">
            <v>1263.72097884</v>
          </cell>
          <cell r="AO6">
            <v>1377.1048800000001</v>
          </cell>
        </row>
        <row r="7">
          <cell r="Y7">
            <v>1914.2613904003465</v>
          </cell>
          <cell r="Z7">
            <v>2039.8895018829974</v>
          </cell>
          <cell r="AA7">
            <v>2001.6774239531642</v>
          </cell>
          <cell r="AB7">
            <v>2252.0408683140618</v>
          </cell>
          <cell r="AC7">
            <v>2366.2240010105543</v>
          </cell>
          <cell r="AD7">
            <v>2539.7066913621934</v>
          </cell>
          <cell r="AE7">
            <v>2672.946420671014</v>
          </cell>
          <cell r="AF7">
            <v>2469.9069373601542</v>
          </cell>
          <cell r="AG7">
            <v>2496.0097570246148</v>
          </cell>
          <cell r="AH7">
            <v>2456.0636399999999</v>
          </cell>
          <cell r="AI7">
            <v>2604.1883683223541</v>
          </cell>
          <cell r="AJ7">
            <v>2587.1158868156735</v>
          </cell>
          <cell r="AK7">
            <v>2629.5470820735595</v>
          </cell>
          <cell r="AL7">
            <v>2515.1992834259268</v>
          </cell>
          <cell r="AM7">
            <v>2434.69812</v>
          </cell>
          <cell r="AN7">
            <v>2424.6595702377122</v>
          </cell>
          <cell r="AO7">
            <v>2525.0160000000001</v>
          </cell>
        </row>
        <row r="8">
          <cell r="Y8">
            <v>2425.7517625649893</v>
          </cell>
          <cell r="Z8">
            <v>2452.9988790905932</v>
          </cell>
          <cell r="AA8">
            <v>2562.5942922310501</v>
          </cell>
          <cell r="AB8">
            <v>2807.0153509913262</v>
          </cell>
          <cell r="AC8">
            <v>2907.863471698879</v>
          </cell>
          <cell r="AD8">
            <v>3064.7652770495383</v>
          </cell>
          <cell r="AE8">
            <v>3204.1434700267209</v>
          </cell>
          <cell r="AF8">
            <v>3118.5312276668278</v>
          </cell>
          <cell r="AG8">
            <v>2948.4642794894685</v>
          </cell>
          <cell r="AH8">
            <v>3028.0768800000001</v>
          </cell>
          <cell r="AI8">
            <v>3204.0890819894453</v>
          </cell>
          <cell r="AJ8">
            <v>3120.5398235163661</v>
          </cell>
          <cell r="AK8">
            <v>3146.5033813510117</v>
          </cell>
          <cell r="AL8">
            <v>3042.64428</v>
          </cell>
          <cell r="AM8">
            <v>2937.759</v>
          </cell>
          <cell r="AN8">
            <v>2929.1153092687905</v>
          </cell>
          <cell r="AO8">
            <v>2989.2304800000002</v>
          </cell>
        </row>
        <row r="9">
          <cell r="Y9">
            <v>2285.5045643611734</v>
          </cell>
          <cell r="Z9">
            <v>2376.3690571055095</v>
          </cell>
          <cell r="AA9">
            <v>2457.0109698798601</v>
          </cell>
          <cell r="AB9">
            <v>2568.3048830904836</v>
          </cell>
          <cell r="AC9">
            <v>2765.3892938311365</v>
          </cell>
          <cell r="AD9">
            <v>2875.3624893824208</v>
          </cell>
          <cell r="AE9">
            <v>2957.2844302127546</v>
          </cell>
          <cell r="AF9">
            <v>2894.375998540881</v>
          </cell>
          <cell r="AG9">
            <v>2762.8150753664495</v>
          </cell>
          <cell r="AH9">
            <v>2879.3930982354609</v>
          </cell>
          <cell r="AI9">
            <v>2908.6735485842692</v>
          </cell>
          <cell r="AJ9">
            <v>2916.1802074456796</v>
          </cell>
          <cell r="AK9">
            <v>2843.084134868619</v>
          </cell>
          <cell r="AL9">
            <v>2800.6046310203783</v>
          </cell>
          <cell r="AM9">
            <v>2752.2674400000001</v>
          </cell>
          <cell r="AN9">
            <v>2738.2407758873201</v>
          </cell>
          <cell r="AO9">
            <v>2794.9984800000002</v>
          </cell>
        </row>
        <row r="10">
          <cell r="Y10">
            <v>2096.2143321921644</v>
          </cell>
          <cell r="Z10">
            <v>2182.0563679957177</v>
          </cell>
          <cell r="AA10">
            <v>2081.758260280666</v>
          </cell>
          <cell r="AB10">
            <v>2362.1395417509957</v>
          </cell>
          <cell r="AC10">
            <v>2520.2922773111359</v>
          </cell>
          <cell r="AD10">
            <v>2640.0279687190782</v>
          </cell>
          <cell r="AE10">
            <v>2727.8683956586897</v>
          </cell>
          <cell r="AF10">
            <v>2685.1194060956223</v>
          </cell>
          <cell r="AG10">
            <v>2611.7234987208008</v>
          </cell>
          <cell r="AH10">
            <v>2544.6734487443787</v>
          </cell>
          <cell r="AI10">
            <v>2656.5303570392525</v>
          </cell>
          <cell r="AJ10">
            <v>2643.1731695975136</v>
          </cell>
          <cell r="AK10">
            <v>2662.3010745082988</v>
          </cell>
          <cell r="AL10">
            <v>2528.3730489089012</v>
          </cell>
          <cell r="AM10">
            <v>2513.3620799999999</v>
          </cell>
          <cell r="AN10">
            <v>2536.3065774170714</v>
          </cell>
          <cell r="AO10">
            <v>2572.60284</v>
          </cell>
        </row>
        <row r="11">
          <cell r="Y11">
            <v>1893.2809750230558</v>
          </cell>
          <cell r="Z11">
            <v>1917.8482687582175</v>
          </cell>
          <cell r="AA11">
            <v>1961.9585280615127</v>
          </cell>
          <cell r="AB11">
            <v>2144.607809031982</v>
          </cell>
          <cell r="AC11">
            <v>2235.4891515054737</v>
          </cell>
          <cell r="AD11">
            <v>2401.9534023837236</v>
          </cell>
          <cell r="AE11">
            <v>2409.7133484934134</v>
          </cell>
          <cell r="AF11">
            <v>2358.0723033457298</v>
          </cell>
          <cell r="AG11">
            <v>2342.3594090461384</v>
          </cell>
          <cell r="AH11">
            <v>2227.5245820322234</v>
          </cell>
          <cell r="AI11">
            <v>2399.7829286058241</v>
          </cell>
          <cell r="AJ11">
            <v>2382.8059094706705</v>
          </cell>
          <cell r="AK11">
            <v>2402.6833676424812</v>
          </cell>
          <cell r="AL11">
            <v>2256.8350140685775</v>
          </cell>
          <cell r="AM11">
            <v>2284.1683200000002</v>
          </cell>
          <cell r="AN11">
            <v>2257.1647839470897</v>
          </cell>
          <cell r="AO11">
            <v>2316.2166000000002</v>
          </cell>
        </row>
        <row r="12">
          <cell r="Y12">
            <v>1405.0381003483092</v>
          </cell>
          <cell r="Z12">
            <v>1566.393873452163</v>
          </cell>
          <cell r="AA12">
            <v>1634.5674477186219</v>
          </cell>
          <cell r="AB12">
            <v>1819.7782567430825</v>
          </cell>
          <cell r="AC12">
            <v>1712.7365577095975</v>
          </cell>
          <cell r="AD12">
            <v>1916.2085270768291</v>
          </cell>
          <cell r="AE12">
            <v>1806.9052275795341</v>
          </cell>
          <cell r="AF12">
            <v>1909.4237525972394</v>
          </cell>
          <cell r="AG12">
            <v>1854.0098699565713</v>
          </cell>
          <cell r="AH12">
            <v>1820.1133973997146</v>
          </cell>
          <cell r="AI12">
            <v>1820.8112732265686</v>
          </cell>
          <cell r="AJ12">
            <v>1821.2448729031159</v>
          </cell>
          <cell r="AK12">
            <v>1876.5730443082498</v>
          </cell>
          <cell r="AL12">
            <v>1722.0991648914348</v>
          </cell>
          <cell r="AM12">
            <v>1761.68424</v>
          </cell>
          <cell r="AN12">
            <v>1859.2588999174829</v>
          </cell>
          <cell r="AO12">
            <v>1811.2134000000001</v>
          </cell>
        </row>
        <row r="13">
          <cell r="Y13">
            <v>1417.5330240969497</v>
          </cell>
          <cell r="Z13">
            <v>1425.8226279255666</v>
          </cell>
          <cell r="AA13">
            <v>1545.8973383125447</v>
          </cell>
          <cell r="AB13">
            <v>1686.5704518156565</v>
          </cell>
          <cell r="AC13">
            <v>1404.6680128743733</v>
          </cell>
          <cell r="AD13">
            <v>1713.5993157484613</v>
          </cell>
          <cell r="AE13">
            <v>1698.9888863367755</v>
          </cell>
          <cell r="AF13">
            <v>1685.3558962827037</v>
          </cell>
          <cell r="AG13">
            <v>1840.5988506517258</v>
          </cell>
          <cell r="AH13">
            <v>1813.3815620145906</v>
          </cell>
          <cell r="AI13">
            <v>1663.5355565025097</v>
          </cell>
          <cell r="AJ13">
            <v>1631.2475769424354</v>
          </cell>
          <cell r="AK13">
            <v>1791.2416902723805</v>
          </cell>
          <cell r="AL13">
            <v>1756.5895039433926</v>
          </cell>
          <cell r="AM13">
            <v>1762.6554000000001</v>
          </cell>
          <cell r="AN13">
            <v>1701.4723200000001</v>
          </cell>
          <cell r="AO13">
            <v>1712.15508</v>
          </cell>
        </row>
        <row r="14">
          <cell r="Y14">
            <v>1076.8859966835983</v>
          </cell>
          <cell r="Z14">
            <v>925.01676663021726</v>
          </cell>
          <cell r="AA14">
            <v>1232.5749611401552</v>
          </cell>
          <cell r="AB14">
            <v>1436.327649930962</v>
          </cell>
          <cell r="AC14">
            <v>940.86342050683618</v>
          </cell>
          <cell r="AD14">
            <v>1249.7212096667661</v>
          </cell>
          <cell r="AE14">
            <v>1355.9092744457146</v>
          </cell>
          <cell r="AF14">
            <v>1321.3696594239389</v>
          </cell>
          <cell r="AG14">
            <v>1405.7290475738737</v>
          </cell>
          <cell r="AH14">
            <v>1446.5397612435302</v>
          </cell>
          <cell r="AI14">
            <v>1324.4918747264778</v>
          </cell>
          <cell r="AJ14">
            <v>1317.2153065157486</v>
          </cell>
          <cell r="AK14">
            <v>1470.3446567516578</v>
          </cell>
          <cell r="AL14">
            <v>1388.197721405571</v>
          </cell>
          <cell r="AM14">
            <v>1481.5439626121745</v>
          </cell>
          <cell r="AN14">
            <v>1420.5894909240437</v>
          </cell>
          <cell r="AO14">
            <v>1414.0089600000001</v>
          </cell>
        </row>
        <row r="15">
          <cell r="Y15">
            <v>442.66441490230943</v>
          </cell>
          <cell r="Z15">
            <v>478.97065640543076</v>
          </cell>
          <cell r="AA15">
            <v>688.57944127882377</v>
          </cell>
          <cell r="AB15">
            <v>778.98148675579716</v>
          </cell>
          <cell r="AC15">
            <v>563.74209550736441</v>
          </cell>
          <cell r="AD15">
            <v>698.68839482082888</v>
          </cell>
          <cell r="AE15">
            <v>773.46536181375041</v>
          </cell>
          <cell r="AF15">
            <v>800.65610019843257</v>
          </cell>
          <cell r="AG15">
            <v>794.69637502562784</v>
          </cell>
          <cell r="AH15">
            <v>844.01710093013435</v>
          </cell>
          <cell r="AI15">
            <v>843.11680190156267</v>
          </cell>
          <cell r="AJ15">
            <v>879.23773395046476</v>
          </cell>
          <cell r="AK15">
            <v>946.14690125582229</v>
          </cell>
          <cell r="AL15">
            <v>884.40509712432606</v>
          </cell>
          <cell r="AM15">
            <v>949.70400462064015</v>
          </cell>
          <cell r="AN15">
            <v>890.55372</v>
          </cell>
          <cell r="AO15">
            <v>958.53492000000006</v>
          </cell>
        </row>
      </sheetData>
      <sheetData sheetId="7">
        <row r="4">
          <cell r="Z4">
            <v>7100.5872459196808</v>
          </cell>
        </row>
      </sheetData>
      <sheetData sheetId="8">
        <row r="4">
          <cell r="C4">
            <v>10322.4984864</v>
          </cell>
        </row>
      </sheetData>
      <sheetData sheetId="9"/>
    </sheetDataSet>
  </externalBook>
</externalLink>
</file>

<file path=xl/theme/theme1.xml><?xml version="1.0" encoding="utf-8"?>
<a:theme xmlns:a="http://schemas.openxmlformats.org/drawingml/2006/main" name="AHDB_020222 theme">
  <a:themeElements>
    <a:clrScheme name="AHDB-020222">
      <a:dk1>
        <a:srgbClr val="575756"/>
      </a:dk1>
      <a:lt1>
        <a:srgbClr val="FFFFFF"/>
      </a:lt1>
      <a:dk2>
        <a:srgbClr val="575756"/>
      </a:dk2>
      <a:lt2>
        <a:srgbClr val="FFFFFF"/>
      </a:lt2>
      <a:accent1>
        <a:srgbClr val="0090D3"/>
      </a:accent1>
      <a:accent2>
        <a:srgbClr val="1F4350"/>
      </a:accent2>
      <a:accent3>
        <a:srgbClr val="6DA32F"/>
      </a:accent3>
      <a:accent4>
        <a:srgbClr val="7B3010"/>
      </a:accent4>
      <a:accent5>
        <a:srgbClr val="7998A5"/>
      </a:accent5>
      <a:accent6>
        <a:srgbClr val="025328"/>
      </a:accent6>
      <a:hlink>
        <a:srgbClr val="1F4350"/>
      </a:hlink>
      <a:folHlink>
        <a:srgbClr val="575756"/>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AHDB_020222 theme" id="{026ABC3C-21B1-F241-A898-A711A1905BA9}" vid="{7489186C-8B3D-4F4A-ADFE-DDA87E5F7F35}"/>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agroindustria.gob.ar/sitio/areas/ss_lecheria/estadisticas/_01_primaria/index.php"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dairyaustralia.com.au/industry/production-and-sales/latest-production-and-sales-statistics"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future.aae.wisc.edu/tab/production.html"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www.dcanz.com/"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s://usda.library.cornell.edu/concern/publications/h989r321c?locale=en"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ahdb.org.uk/" TargetMode="External"/><Relationship Id="rId1" Type="http://schemas.openxmlformats.org/officeDocument/2006/relationships/hyperlink" Target="mailto:mi@ahdb.org.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37"/>
  <sheetViews>
    <sheetView tabSelected="1" zoomScale="70" zoomScaleNormal="70" workbookViewId="0">
      <pane xSplit="2" ySplit="9" topLeftCell="C233" activePane="bottomRight" state="frozen"/>
      <selection pane="topRight" activeCell="B1" sqref="B1"/>
      <selection pane="bottomLeft" activeCell="A10" sqref="A10"/>
      <selection pane="bottomRight" activeCell="B237" sqref="B237"/>
    </sheetView>
  </sheetViews>
  <sheetFormatPr defaultColWidth="9" defaultRowHeight="14"/>
  <cols>
    <col min="1" max="1" width="14.5" style="104" customWidth="1"/>
    <col min="2" max="2" width="11.58203125" style="104" bestFit="1" customWidth="1"/>
    <col min="3" max="6" width="13.25" style="104" customWidth="1"/>
    <col min="7" max="7" width="14.25" style="104" customWidth="1"/>
    <col min="8" max="8" width="14.75" style="104" customWidth="1"/>
    <col min="9" max="9" width="16.75" style="104" customWidth="1"/>
    <col min="10" max="10" width="22" style="104" customWidth="1"/>
    <col min="11" max="14" width="13.25" style="104" customWidth="1"/>
    <col min="15" max="15" width="14.25" style="104" customWidth="1"/>
    <col min="16" max="16" width="14.75" style="104" customWidth="1"/>
    <col min="17" max="17" width="17.58203125" style="104" customWidth="1"/>
    <col min="18" max="16384" width="9" style="104"/>
  </cols>
  <sheetData>
    <row r="1" spans="1:17" s="100" customFormat="1" ht="15.5"/>
    <row r="2" spans="1:17" s="100" customFormat="1" ht="15.5"/>
    <row r="3" spans="1:17" s="100" customFormat="1" ht="20">
      <c r="A3" s="74" t="s">
        <v>87</v>
      </c>
    </row>
    <row r="4" spans="1:17" s="100" customFormat="1" ht="15.5">
      <c r="A4" s="101" t="s">
        <v>85</v>
      </c>
    </row>
    <row r="5" spans="1:17" s="100" customFormat="1" ht="15.5">
      <c r="A5" s="101" t="s">
        <v>94</v>
      </c>
    </row>
    <row r="6" spans="1:17" s="100" customFormat="1" ht="15.5">
      <c r="A6" s="102" t="s">
        <v>99</v>
      </c>
      <c r="B6" s="124">
        <v>46274</v>
      </c>
      <c r="M6" s="103"/>
      <c r="N6" s="103"/>
      <c r="O6" s="103"/>
      <c r="P6" s="103"/>
      <c r="Q6" s="103"/>
    </row>
    <row r="7" spans="1:17" ht="15.5">
      <c r="J7" s="100"/>
    </row>
    <row r="8" spans="1:17" ht="21.75" customHeight="1">
      <c r="B8" s="105"/>
      <c r="C8" s="177" t="s">
        <v>31</v>
      </c>
      <c r="D8" s="177"/>
      <c r="E8" s="177"/>
      <c r="F8" s="177"/>
      <c r="G8" s="177"/>
      <c r="H8" s="177"/>
      <c r="I8" s="177"/>
      <c r="J8" s="106"/>
      <c r="K8" s="177" t="s">
        <v>30</v>
      </c>
      <c r="L8" s="177"/>
      <c r="M8" s="177"/>
      <c r="N8" s="177"/>
      <c r="O8" s="177"/>
      <c r="P8" s="177"/>
      <c r="Q8" s="177"/>
    </row>
    <row r="9" spans="1:17" ht="31">
      <c r="B9" s="107"/>
      <c r="C9" s="108" t="s">
        <v>13</v>
      </c>
      <c r="D9" s="108" t="s">
        <v>17</v>
      </c>
      <c r="E9" s="108" t="s">
        <v>91</v>
      </c>
      <c r="F9" s="108" t="s">
        <v>88</v>
      </c>
      <c r="G9" s="108" t="s">
        <v>15</v>
      </c>
      <c r="H9" s="108" t="s">
        <v>14</v>
      </c>
      <c r="I9" s="109" t="s">
        <v>86</v>
      </c>
      <c r="J9" s="106"/>
      <c r="K9" s="108" t="s">
        <v>13</v>
      </c>
      <c r="L9" s="108" t="s">
        <v>17</v>
      </c>
      <c r="M9" s="108" t="s">
        <v>91</v>
      </c>
      <c r="N9" s="108" t="s">
        <v>88</v>
      </c>
      <c r="O9" s="108" t="s">
        <v>15</v>
      </c>
      <c r="P9" s="108" t="s">
        <v>14</v>
      </c>
      <c r="Q9" s="109" t="s">
        <v>86</v>
      </c>
    </row>
    <row r="10" spans="1:17" ht="15.5">
      <c r="B10" s="118">
        <v>39264</v>
      </c>
      <c r="C10" s="110">
        <v>24.320894204928795</v>
      </c>
      <c r="D10" s="110">
        <v>19.169061387741937</v>
      </c>
      <c r="E10" s="110">
        <v>321.1836015870968</v>
      </c>
      <c r="F10" s="110">
        <v>35.432258064516134</v>
      </c>
      <c r="G10" s="110">
        <v>3.0752603014532798</v>
      </c>
      <c r="H10" s="110"/>
      <c r="I10" s="110"/>
      <c r="J10" s="106"/>
      <c r="K10" s="110"/>
      <c r="L10" s="110"/>
      <c r="M10" s="110"/>
      <c r="N10" s="110"/>
      <c r="O10" s="110"/>
      <c r="P10" s="110"/>
      <c r="Q10" s="110"/>
    </row>
    <row r="11" spans="1:17" ht="15.5">
      <c r="B11" s="119">
        <v>39295</v>
      </c>
      <c r="C11" s="111">
        <v>26.238137444974033</v>
      </c>
      <c r="D11" s="111">
        <v>24.030372355806449</v>
      </c>
      <c r="E11" s="111">
        <v>312.22981966451619</v>
      </c>
      <c r="F11" s="111">
        <v>34.651612903225811</v>
      </c>
      <c r="G11" s="111">
        <v>4.3714026779496979</v>
      </c>
      <c r="H11" s="111"/>
      <c r="I11" s="111"/>
      <c r="J11" s="112"/>
      <c r="K11" s="111"/>
      <c r="L11" s="111"/>
      <c r="M11" s="111"/>
      <c r="N11" s="111"/>
      <c r="O11" s="111"/>
      <c r="P11" s="111"/>
      <c r="Q11" s="111"/>
    </row>
    <row r="12" spans="1:17" ht="15.5">
      <c r="B12" s="118">
        <v>39326</v>
      </c>
      <c r="C12" s="110">
        <v>28.408948154872821</v>
      </c>
      <c r="D12" s="110">
        <v>32.241078955380949</v>
      </c>
      <c r="E12" s="110">
        <v>307.55827899999997</v>
      </c>
      <c r="F12" s="110">
        <v>34.216666666666669</v>
      </c>
      <c r="G12" s="110">
        <v>29.608008504800193</v>
      </c>
      <c r="H12" s="110"/>
      <c r="I12" s="110"/>
      <c r="J12" s="112"/>
      <c r="K12" s="110"/>
      <c r="L12" s="110"/>
      <c r="M12" s="110"/>
      <c r="N12" s="110"/>
      <c r="O12" s="110"/>
      <c r="P12" s="110"/>
      <c r="Q12" s="110"/>
    </row>
    <row r="13" spans="1:17" ht="15.5">
      <c r="B13" s="119">
        <v>39356</v>
      </c>
      <c r="C13" s="111">
        <v>29.932172346932497</v>
      </c>
      <c r="D13" s="111">
        <v>34.835795389032256</v>
      </c>
      <c r="E13" s="111">
        <v>304.36812282580644</v>
      </c>
      <c r="F13" s="111">
        <v>33.596774193548384</v>
      </c>
      <c r="G13" s="111">
        <v>59.581573917014218</v>
      </c>
      <c r="H13" s="111"/>
      <c r="I13" s="111"/>
      <c r="J13" s="112"/>
      <c r="K13" s="111"/>
      <c r="L13" s="111"/>
      <c r="M13" s="111"/>
      <c r="N13" s="111"/>
      <c r="O13" s="111"/>
      <c r="P13" s="111"/>
      <c r="Q13" s="111"/>
    </row>
    <row r="14" spans="1:17" ht="15.5">
      <c r="B14" s="118">
        <v>39387</v>
      </c>
      <c r="C14" s="110">
        <v>29.669836774607486</v>
      </c>
      <c r="D14" s="110">
        <v>33.397914068999995</v>
      </c>
      <c r="E14" s="110">
        <v>300.11951712000001</v>
      </c>
      <c r="F14" s="110">
        <v>33.799999999999997</v>
      </c>
      <c r="G14" s="110">
        <v>77.306208066238824</v>
      </c>
      <c r="H14" s="110"/>
      <c r="I14" s="110"/>
      <c r="J14" s="112"/>
      <c r="K14" s="110"/>
      <c r="L14" s="110"/>
      <c r="M14" s="110"/>
      <c r="N14" s="110"/>
      <c r="O14" s="110"/>
      <c r="P14" s="110"/>
      <c r="Q14" s="110"/>
    </row>
    <row r="15" spans="1:17" ht="15.5">
      <c r="B15" s="119">
        <v>39417</v>
      </c>
      <c r="C15" s="111">
        <v>28.998275374907205</v>
      </c>
      <c r="D15" s="111">
        <v>29.646532164838707</v>
      </c>
      <c r="E15" s="111">
        <v>306.14064646451601</v>
      </c>
      <c r="F15" s="111">
        <v>34.49677419354839</v>
      </c>
      <c r="G15" s="111">
        <v>71.790617406399818</v>
      </c>
      <c r="H15" s="111"/>
      <c r="I15" s="111"/>
      <c r="J15" s="112"/>
      <c r="K15" s="111"/>
      <c r="L15" s="111"/>
      <c r="M15" s="111"/>
      <c r="N15" s="111"/>
      <c r="O15" s="111"/>
      <c r="P15" s="111"/>
      <c r="Q15" s="111"/>
    </row>
    <row r="16" spans="1:17" ht="15.5">
      <c r="B16" s="118">
        <v>39448</v>
      </c>
      <c r="C16" s="110">
        <v>28.426048218535929</v>
      </c>
      <c r="D16" s="110">
        <v>26.146267228387092</v>
      </c>
      <c r="E16" s="110">
        <v>318.04706806451605</v>
      </c>
      <c r="F16" s="110">
        <v>35.506451612903227</v>
      </c>
      <c r="G16" s="110">
        <v>57.082165910587648</v>
      </c>
      <c r="H16" s="110"/>
      <c r="I16" s="110">
        <v>465.20800103492996</v>
      </c>
      <c r="J16" s="112"/>
      <c r="K16" s="110"/>
      <c r="L16" s="110"/>
      <c r="M16" s="110"/>
      <c r="N16" s="110"/>
      <c r="O16" s="110"/>
      <c r="P16" s="110"/>
      <c r="Q16" s="110"/>
    </row>
    <row r="17" spans="2:17" ht="15.5">
      <c r="B17" s="119">
        <v>39479</v>
      </c>
      <c r="C17" s="111">
        <v>26.539491825860619</v>
      </c>
      <c r="D17" s="111">
        <v>23.161082002758615</v>
      </c>
      <c r="E17" s="111">
        <v>329.84880099310345</v>
      </c>
      <c r="F17" s="111">
        <v>36.003448275862063</v>
      </c>
      <c r="G17" s="111">
        <v>43.746073514720536</v>
      </c>
      <c r="H17" s="111"/>
      <c r="I17" s="111">
        <v>459.29889661230527</v>
      </c>
      <c r="J17" s="112"/>
      <c r="K17" s="111"/>
      <c r="L17" s="111"/>
      <c r="M17" s="111"/>
      <c r="N17" s="111"/>
      <c r="O17" s="111"/>
      <c r="P17" s="111"/>
      <c r="Q17" s="111"/>
    </row>
    <row r="18" spans="2:17" ht="15.5">
      <c r="B18" s="118">
        <v>39508</v>
      </c>
      <c r="C18" s="110">
        <v>24.029137732651911</v>
      </c>
      <c r="D18" s="110">
        <v>20.521996238064514</v>
      </c>
      <c r="E18" s="110">
        <v>334.99600300645164</v>
      </c>
      <c r="F18" s="110">
        <v>36.674193548387102</v>
      </c>
      <c r="G18" s="110">
        <v>35.717118330284357</v>
      </c>
      <c r="H18" s="110"/>
      <c r="I18" s="110">
        <v>451.93844885583951</v>
      </c>
      <c r="J18" s="112"/>
      <c r="K18" s="110"/>
      <c r="L18" s="110"/>
      <c r="M18" s="110"/>
      <c r="N18" s="110"/>
      <c r="O18" s="110"/>
      <c r="P18" s="110"/>
      <c r="Q18" s="110"/>
    </row>
    <row r="19" spans="2:17" ht="15.5">
      <c r="B19" s="119">
        <v>39539</v>
      </c>
      <c r="C19" s="111">
        <v>23.559073530038329</v>
      </c>
      <c r="D19" s="111">
        <v>19.326941750476752</v>
      </c>
      <c r="E19" s="111">
        <v>343.92304148000005</v>
      </c>
      <c r="F19" s="111">
        <v>37.980000000000004</v>
      </c>
      <c r="G19" s="111">
        <v>24.801127261862046</v>
      </c>
      <c r="H19" s="111">
        <v>236.68624153065602</v>
      </c>
      <c r="I19" s="111">
        <v>686.27642555303328</v>
      </c>
      <c r="J19" s="112"/>
      <c r="K19" s="111"/>
      <c r="L19" s="111"/>
      <c r="M19" s="111"/>
      <c r="N19" s="111"/>
      <c r="O19" s="111"/>
      <c r="P19" s="111"/>
      <c r="Q19" s="111"/>
    </row>
    <row r="20" spans="2:17" ht="15.5">
      <c r="B20" s="118">
        <v>39569</v>
      </c>
      <c r="C20" s="110">
        <v>24.806340633425997</v>
      </c>
      <c r="D20" s="110">
        <v>19.684537523634056</v>
      </c>
      <c r="E20" s="110">
        <v>348.49230750967735</v>
      </c>
      <c r="F20" s="110">
        <v>39.538709677419355</v>
      </c>
      <c r="G20" s="110">
        <v>12.034937008597224</v>
      </c>
      <c r="H20" s="110">
        <v>237.40668919583999</v>
      </c>
      <c r="I20" s="110">
        <v>681.96352154859403</v>
      </c>
      <c r="J20" s="112"/>
      <c r="K20" s="110"/>
      <c r="L20" s="110"/>
      <c r="M20" s="110"/>
      <c r="N20" s="110"/>
      <c r="O20" s="110"/>
      <c r="P20" s="110"/>
      <c r="Q20" s="110"/>
    </row>
    <row r="21" spans="2:17" ht="15.5">
      <c r="B21" s="119">
        <v>39600</v>
      </c>
      <c r="C21" s="111">
        <v>23.973378652609185</v>
      </c>
      <c r="D21" s="111">
        <v>20.240319734333333</v>
      </c>
      <c r="E21" s="111">
        <v>334.02692107999991</v>
      </c>
      <c r="F21" s="111">
        <v>37.580000000000005</v>
      </c>
      <c r="G21" s="111">
        <v>3.2376902759944262</v>
      </c>
      <c r="H21" s="111">
        <v>234.08723013100797</v>
      </c>
      <c r="I21" s="111">
        <v>653.14553987394481</v>
      </c>
      <c r="J21" s="112"/>
      <c r="K21" s="111"/>
      <c r="L21" s="111"/>
      <c r="M21" s="111"/>
      <c r="N21" s="111"/>
      <c r="O21" s="111"/>
      <c r="P21" s="111"/>
      <c r="Q21" s="111"/>
    </row>
    <row r="22" spans="2:17" ht="15.5">
      <c r="B22" s="118">
        <v>39630</v>
      </c>
      <c r="C22" s="110">
        <v>25.630354791732266</v>
      </c>
      <c r="D22" s="110">
        <v>20.422053413225807</v>
      </c>
      <c r="E22" s="110">
        <v>326.95636459354836</v>
      </c>
      <c r="F22" s="110">
        <v>35.967741935483872</v>
      </c>
      <c r="G22" s="110">
        <v>4.8528268029766481</v>
      </c>
      <c r="H22" s="110">
        <v>226.25182889664001</v>
      </c>
      <c r="I22" s="110">
        <v>640.08117043360699</v>
      </c>
      <c r="J22" s="112"/>
      <c r="K22" s="110">
        <v>1.3094605868034712</v>
      </c>
      <c r="L22" s="110">
        <v>1.25299202548387</v>
      </c>
      <c r="M22" s="110">
        <v>5.7727630064515552</v>
      </c>
      <c r="N22" s="110">
        <v>0.53548387096773808</v>
      </c>
      <c r="O22" s="110">
        <v>1.7775665015233684</v>
      </c>
      <c r="P22" s="110">
        <v>226.25182889664001</v>
      </c>
      <c r="Q22" s="110">
        <v>640.08117043360699</v>
      </c>
    </row>
    <row r="23" spans="2:17" ht="15.5">
      <c r="B23" s="119">
        <v>39661</v>
      </c>
      <c r="C23" s="111">
        <v>28.464451408953018</v>
      </c>
      <c r="D23" s="111">
        <v>24.400109182154164</v>
      </c>
      <c r="E23" s="111">
        <v>315.08221056774192</v>
      </c>
      <c r="F23" s="111">
        <v>34.106451612903221</v>
      </c>
      <c r="G23" s="111">
        <v>28.999022590225447</v>
      </c>
      <c r="H23" s="111">
        <v>223.83612666624001</v>
      </c>
      <c r="I23" s="111">
        <v>654.88837202821776</v>
      </c>
      <c r="J23" s="112"/>
      <c r="K23" s="111">
        <v>2.2263139639789848</v>
      </c>
      <c r="L23" s="111">
        <v>0.36973682634771521</v>
      </c>
      <c r="M23" s="111">
        <v>2.8523909032257393</v>
      </c>
      <c r="N23" s="111">
        <v>-0.54516129032258931</v>
      </c>
      <c r="O23" s="111">
        <v>24.627619912275748</v>
      </c>
      <c r="P23" s="111">
        <v>223.83612666624001</v>
      </c>
      <c r="Q23" s="111">
        <v>654.88837202821776</v>
      </c>
    </row>
    <row r="24" spans="2:17" ht="15.5">
      <c r="B24" s="118">
        <v>39692</v>
      </c>
      <c r="C24" s="110">
        <v>29.970221429988349</v>
      </c>
      <c r="D24" s="110">
        <v>31.708137859501015</v>
      </c>
      <c r="E24" s="110">
        <v>311.22117080000004</v>
      </c>
      <c r="F24" s="110">
        <v>32.43333333333333</v>
      </c>
      <c r="G24" s="110">
        <v>63.808713013344885</v>
      </c>
      <c r="H24" s="110">
        <v>222.10534706822401</v>
      </c>
      <c r="I24" s="110">
        <v>691.24692350439159</v>
      </c>
      <c r="J24" s="112"/>
      <c r="K24" s="110">
        <v>1.5612732751155285</v>
      </c>
      <c r="L24" s="110">
        <v>-0.53294109587993432</v>
      </c>
      <c r="M24" s="110">
        <v>3.6628918000000681</v>
      </c>
      <c r="N24" s="110">
        <v>-1.7833333333333385</v>
      </c>
      <c r="O24" s="110">
        <v>34.200704508544689</v>
      </c>
      <c r="P24" s="110">
        <v>222.10534706822401</v>
      </c>
      <c r="Q24" s="110">
        <v>691.24692350439159</v>
      </c>
    </row>
    <row r="25" spans="2:17" ht="15.5">
      <c r="B25" s="119">
        <v>39722</v>
      </c>
      <c r="C25" s="111">
        <v>31.674206694757199</v>
      </c>
      <c r="D25" s="111">
        <v>35.477680325161288</v>
      </c>
      <c r="E25" s="111">
        <v>306.04039769032244</v>
      </c>
      <c r="F25" s="111">
        <v>32.741935483870968</v>
      </c>
      <c r="G25" s="111">
        <v>78.250056856935146</v>
      </c>
      <c r="H25" s="111">
        <v>221.88935486880001</v>
      </c>
      <c r="I25" s="111">
        <v>706.073631919847</v>
      </c>
      <c r="J25" s="112"/>
      <c r="K25" s="111">
        <v>1.7420343478247027</v>
      </c>
      <c r="L25" s="111">
        <v>0.6418849361290313</v>
      </c>
      <c r="M25" s="111">
        <v>1.6722748645159982</v>
      </c>
      <c r="N25" s="111">
        <v>-0.85483870967741638</v>
      </c>
      <c r="O25" s="111">
        <v>18.668482939920928</v>
      </c>
      <c r="P25" s="111">
        <v>221.88935486880001</v>
      </c>
      <c r="Q25" s="111">
        <v>706.073631919847</v>
      </c>
    </row>
    <row r="26" spans="2:17" ht="15.5">
      <c r="B26" s="118">
        <v>39753</v>
      </c>
      <c r="C26" s="110">
        <v>31.31873264626055</v>
      </c>
      <c r="D26" s="110">
        <v>34.079981035333333</v>
      </c>
      <c r="E26" s="110">
        <v>301.44968260000002</v>
      </c>
      <c r="F26" s="110">
        <v>32.753333333333337</v>
      </c>
      <c r="G26" s="110">
        <v>76.183485478705776</v>
      </c>
      <c r="H26" s="110">
        <v>223.368143567488</v>
      </c>
      <c r="I26" s="110">
        <v>699.15335866112105</v>
      </c>
      <c r="J26" s="112"/>
      <c r="K26" s="110">
        <v>1.6488958716530639</v>
      </c>
      <c r="L26" s="110">
        <v>0.68206696633333763</v>
      </c>
      <c r="M26" s="110">
        <v>1.3301654800000051</v>
      </c>
      <c r="N26" s="110">
        <v>-1.0466666666666598</v>
      </c>
      <c r="O26" s="110">
        <v>-1.1227225875330475</v>
      </c>
      <c r="P26" s="110">
        <v>223.368143567488</v>
      </c>
      <c r="Q26" s="110">
        <v>699.15335866112105</v>
      </c>
    </row>
    <row r="27" spans="2:17" ht="15.5">
      <c r="B27" s="119">
        <v>39783</v>
      </c>
      <c r="C27" s="111">
        <v>29.734649737806972</v>
      </c>
      <c r="D27" s="111">
        <v>31.478291744193548</v>
      </c>
      <c r="E27" s="111">
        <v>307.95953516129026</v>
      </c>
      <c r="F27" s="111">
        <v>33.816129032258061</v>
      </c>
      <c r="G27" s="111">
        <v>67.619817167489174</v>
      </c>
      <c r="H27" s="111">
        <v>226.05288871296</v>
      </c>
      <c r="I27" s="111">
        <v>696.66131155599805</v>
      </c>
      <c r="J27" s="112"/>
      <c r="K27" s="111">
        <v>0.73637436289976677</v>
      </c>
      <c r="L27" s="111">
        <v>1.8317595793548413</v>
      </c>
      <c r="M27" s="111">
        <v>1.8188886967742519</v>
      </c>
      <c r="N27" s="111">
        <v>-0.68064516129032882</v>
      </c>
      <c r="O27" s="111">
        <v>-4.170800238910644</v>
      </c>
      <c r="P27" s="111">
        <v>226.05288871296</v>
      </c>
      <c r="Q27" s="111">
        <v>696.66131155599805</v>
      </c>
    </row>
    <row r="28" spans="2:17" ht="15.5">
      <c r="B28" s="118">
        <v>39814</v>
      </c>
      <c r="C28" s="110">
        <v>29.106925402977126</v>
      </c>
      <c r="D28" s="110">
        <v>27.968284937419352</v>
      </c>
      <c r="E28" s="110">
        <v>317.51480972903227</v>
      </c>
      <c r="F28" s="110">
        <v>34.551612903225802</v>
      </c>
      <c r="G28" s="110">
        <v>61.073579839453416</v>
      </c>
      <c r="H28" s="110">
        <v>229.2785616912</v>
      </c>
      <c r="I28" s="110">
        <v>699.49377450330803</v>
      </c>
      <c r="J28" s="112"/>
      <c r="K28" s="110">
        <v>0.68087718444119716</v>
      </c>
      <c r="L28" s="110">
        <v>1.8220177090322593</v>
      </c>
      <c r="M28" s="110">
        <v>-0.53225833548378887</v>
      </c>
      <c r="N28" s="110">
        <v>-0.9548387096774249</v>
      </c>
      <c r="O28" s="110">
        <v>3.991413928865768</v>
      </c>
      <c r="P28" s="110">
        <v>229.2785616912</v>
      </c>
      <c r="Q28" s="110">
        <v>234.28577346837807</v>
      </c>
    </row>
    <row r="29" spans="2:17" ht="15.5">
      <c r="B29" s="119">
        <v>39845</v>
      </c>
      <c r="C29" s="111">
        <v>26.430440889164004</v>
      </c>
      <c r="D29" s="111">
        <v>23.060020144642856</v>
      </c>
      <c r="E29" s="111">
        <v>329.00507584285708</v>
      </c>
      <c r="F29" s="111">
        <v>35.046428571428571</v>
      </c>
      <c r="G29" s="111">
        <v>50.179932155296754</v>
      </c>
      <c r="H29" s="111">
        <v>232.11751931238859</v>
      </c>
      <c r="I29" s="111">
        <v>695.83941691577786</v>
      </c>
      <c r="J29" s="112"/>
      <c r="K29" s="111">
        <v>-0.10905093669661525</v>
      </c>
      <c r="L29" s="111">
        <v>-0.10106185811575941</v>
      </c>
      <c r="M29" s="111">
        <v>-0.84372515024637096</v>
      </c>
      <c r="N29" s="111">
        <v>-0.95701970443349182</v>
      </c>
      <c r="O29" s="111">
        <v>6.4338586405762186</v>
      </c>
      <c r="P29" s="111">
        <v>232.11751931238859</v>
      </c>
      <c r="Q29" s="111">
        <v>236.54052030347259</v>
      </c>
    </row>
    <row r="30" spans="2:17" ht="15.5">
      <c r="B30" s="118">
        <v>39873</v>
      </c>
      <c r="C30" s="110">
        <v>25.801423677460647</v>
      </c>
      <c r="D30" s="110">
        <v>20.650144646451611</v>
      </c>
      <c r="E30" s="110">
        <v>334.66267583225806</v>
      </c>
      <c r="F30" s="110">
        <v>36.203225806451613</v>
      </c>
      <c r="G30" s="110">
        <v>45.726871745062894</v>
      </c>
      <c r="H30" s="110">
        <v>234.25206628320001</v>
      </c>
      <c r="I30" s="110">
        <v>697.29640799088486</v>
      </c>
      <c r="J30" s="112"/>
      <c r="K30" s="110">
        <v>1.7722859448087362</v>
      </c>
      <c r="L30" s="110">
        <v>0.12814840838709785</v>
      </c>
      <c r="M30" s="110">
        <v>-0.3333271741935846</v>
      </c>
      <c r="N30" s="110">
        <v>-0.47096774193548896</v>
      </c>
      <c r="O30" s="110">
        <v>10.009753414778537</v>
      </c>
      <c r="P30" s="110">
        <v>234.25206628320001</v>
      </c>
      <c r="Q30" s="110">
        <v>245.35795913504535</v>
      </c>
    </row>
    <row r="31" spans="2:17" ht="15.5">
      <c r="B31" s="119">
        <v>39904</v>
      </c>
      <c r="C31" s="111">
        <v>24.873066819687121</v>
      </c>
      <c r="D31" s="111">
        <v>19.769090845779154</v>
      </c>
      <c r="E31" s="111">
        <v>349.80050180000012</v>
      </c>
      <c r="F31" s="111">
        <v>38.123333333333342</v>
      </c>
      <c r="G31" s="111">
        <v>35.896199889453278</v>
      </c>
      <c r="H31" s="111">
        <v>237.112068257152</v>
      </c>
      <c r="I31" s="111">
        <v>705.57426094540494</v>
      </c>
      <c r="J31" s="112"/>
      <c r="K31" s="111">
        <v>1.313993289648792</v>
      </c>
      <c r="L31" s="111">
        <v>0.44214909530240121</v>
      </c>
      <c r="M31" s="111">
        <v>5.8774603200000684</v>
      </c>
      <c r="N31" s="111">
        <v>0.14333333333333798</v>
      </c>
      <c r="O31" s="111">
        <v>11.095072627591232</v>
      </c>
      <c r="P31" s="111">
        <v>0.42582672649598408</v>
      </c>
      <c r="Q31" s="111">
        <v>19.297835392371667</v>
      </c>
    </row>
    <row r="32" spans="2:17" ht="15.5">
      <c r="B32" s="118">
        <v>39934</v>
      </c>
      <c r="C32" s="110">
        <v>25.073605450805349</v>
      </c>
      <c r="D32" s="110">
        <v>19.814572099124312</v>
      </c>
      <c r="E32" s="110">
        <v>352.68427265806457</v>
      </c>
      <c r="F32" s="110">
        <v>38.803225806451614</v>
      </c>
      <c r="G32" s="110">
        <v>14.279497254913208</v>
      </c>
      <c r="H32" s="110">
        <v>238.79927048159999</v>
      </c>
      <c r="I32" s="110">
        <v>689.45444375095906</v>
      </c>
      <c r="J32" s="112"/>
      <c r="K32" s="110">
        <v>0.26726481737935259</v>
      </c>
      <c r="L32" s="110">
        <v>0.13003457549025654</v>
      </c>
      <c r="M32" s="110">
        <v>4.1919651483872258</v>
      </c>
      <c r="N32" s="110">
        <v>-0.73548387096774093</v>
      </c>
      <c r="O32" s="110">
        <v>2.2445602463159844</v>
      </c>
      <c r="P32" s="110">
        <v>1.3925812857600022</v>
      </c>
      <c r="Q32" s="110">
        <v>7.4909222023650273</v>
      </c>
    </row>
    <row r="33" spans="2:17" ht="15.5">
      <c r="B33" s="119">
        <v>39965</v>
      </c>
      <c r="C33" s="111">
        <v>25.275433799543396</v>
      </c>
      <c r="D33" s="111">
        <v>19.650169594914164</v>
      </c>
      <c r="E33" s="111">
        <v>345.24414280000002</v>
      </c>
      <c r="F33" s="111">
        <v>37.65</v>
      </c>
      <c r="G33" s="111">
        <v>2.9854849896708151</v>
      </c>
      <c r="H33" s="111">
        <v>233.98444436944001</v>
      </c>
      <c r="I33" s="111">
        <v>664.78967555356837</v>
      </c>
      <c r="J33" s="112"/>
      <c r="K33" s="111">
        <v>1.3020551469342116</v>
      </c>
      <c r="L33" s="111">
        <v>-0.59015013941916905</v>
      </c>
      <c r="M33" s="111">
        <v>11.217221720000111</v>
      </c>
      <c r="N33" s="111">
        <v>6.9999999999993179E-2</v>
      </c>
      <c r="O33" s="111">
        <v>-0.25220528632361106</v>
      </c>
      <c r="P33" s="111">
        <v>-0.10278576156795793</v>
      </c>
      <c r="Q33" s="111">
        <v>11.64413567962356</v>
      </c>
    </row>
    <row r="34" spans="2:17" ht="15.5">
      <c r="B34" s="118">
        <v>39995</v>
      </c>
      <c r="C34" s="110">
        <v>25.218635620988263</v>
      </c>
      <c r="D34" s="110">
        <v>20.073533531420583</v>
      </c>
      <c r="E34" s="110">
        <v>328.01900159999997</v>
      </c>
      <c r="F34" s="110">
        <v>35.522580645161291</v>
      </c>
      <c r="G34" s="110">
        <v>4.4189461444360347</v>
      </c>
      <c r="H34" s="110">
        <v>227.61599015616</v>
      </c>
      <c r="I34" s="110">
        <v>640.86868769816613</v>
      </c>
      <c r="J34" s="112"/>
      <c r="K34" s="110">
        <v>-0.41171917074400355</v>
      </c>
      <c r="L34" s="110">
        <v>-0.34851988180522397</v>
      </c>
      <c r="M34" s="110">
        <v>1.0626370064516095</v>
      </c>
      <c r="N34" s="110">
        <v>-0.44516129032258078</v>
      </c>
      <c r="O34" s="110">
        <v>-0.43388065854061342</v>
      </c>
      <c r="P34" s="110">
        <v>1.3641612595199888</v>
      </c>
      <c r="Q34" s="110">
        <v>0.78751726455914195</v>
      </c>
    </row>
    <row r="35" spans="2:17" ht="15.5">
      <c r="B35" s="119">
        <v>40026</v>
      </c>
      <c r="C35" s="111">
        <v>26.838743056499347</v>
      </c>
      <c r="D35" s="111">
        <v>24.064061088201029</v>
      </c>
      <c r="E35" s="111">
        <v>317.0123127483871</v>
      </c>
      <c r="F35" s="111">
        <v>33.977419354838709</v>
      </c>
      <c r="G35" s="111">
        <v>30.047738582522985</v>
      </c>
      <c r="H35" s="111">
        <v>223.66560650880001</v>
      </c>
      <c r="I35" s="111">
        <v>655.60588133924921</v>
      </c>
      <c r="J35" s="112"/>
      <c r="K35" s="111">
        <v>-1.6257083524536711</v>
      </c>
      <c r="L35" s="111">
        <v>-0.33604809395313495</v>
      </c>
      <c r="M35" s="111">
        <v>1.9301021806451786</v>
      </c>
      <c r="N35" s="111">
        <v>-0.12903225806451246</v>
      </c>
      <c r="O35" s="111">
        <v>1.048715992297538</v>
      </c>
      <c r="P35" s="111">
        <v>-0.17052015743999505</v>
      </c>
      <c r="Q35" s="111">
        <v>0.71750931103144922</v>
      </c>
    </row>
    <row r="36" spans="2:17" ht="15.5">
      <c r="B36" s="118">
        <v>40057</v>
      </c>
      <c r="C36" s="110">
        <v>29.337456027846667</v>
      </c>
      <c r="D36" s="110">
        <v>29.458491502333331</v>
      </c>
      <c r="E36" s="110">
        <v>306.26048551999997</v>
      </c>
      <c r="F36" s="110">
        <v>33.116666666666667</v>
      </c>
      <c r="G36" s="110">
        <v>67.996316729433246</v>
      </c>
      <c r="H36" s="110">
        <v>220.85723424918399</v>
      </c>
      <c r="I36" s="110">
        <v>687.0266506954639</v>
      </c>
      <c r="J36" s="112"/>
      <c r="K36" s="110">
        <v>-0.63276540214168264</v>
      </c>
      <c r="L36" s="110">
        <v>-2.2496463571676841</v>
      </c>
      <c r="M36" s="110">
        <v>-4.9606852800000638</v>
      </c>
      <c r="N36" s="110">
        <v>0.68333333333333712</v>
      </c>
      <c r="O36" s="110">
        <v>4.1876037160883612</v>
      </c>
      <c r="P36" s="110">
        <v>-1.248112819040017</v>
      </c>
      <c r="Q36" s="110">
        <v>-4.2202728089276889</v>
      </c>
    </row>
    <row r="37" spans="2:17" ht="15.5">
      <c r="B37" s="119">
        <v>40087</v>
      </c>
      <c r="C37" s="111">
        <v>30.754313360848769</v>
      </c>
      <c r="D37" s="111">
        <v>32.842182840645158</v>
      </c>
      <c r="E37" s="111">
        <v>302.44240652903233</v>
      </c>
      <c r="F37" s="111">
        <v>33.041935483870965</v>
      </c>
      <c r="G37" s="111">
        <v>79.12899609969655</v>
      </c>
      <c r="H37" s="111">
        <v>219.14682233664001</v>
      </c>
      <c r="I37" s="111">
        <v>697.35665665073384</v>
      </c>
      <c r="J37" s="112"/>
      <c r="K37" s="111">
        <v>-0.91989333390842987</v>
      </c>
      <c r="L37" s="111">
        <v>-2.6354974845161294</v>
      </c>
      <c r="M37" s="111">
        <v>-3.5979911612901105</v>
      </c>
      <c r="N37" s="111">
        <v>0.29999999999999716</v>
      </c>
      <c r="O37" s="111">
        <v>0.87893924276140467</v>
      </c>
      <c r="P37" s="111">
        <v>-2.7425325321599985</v>
      </c>
      <c r="Q37" s="111">
        <v>-8.7169752691131634</v>
      </c>
    </row>
    <row r="38" spans="2:17" ht="15.5">
      <c r="B38" s="118">
        <v>40118</v>
      </c>
      <c r="C38" s="110">
        <v>31.023358026136538</v>
      </c>
      <c r="D38" s="110">
        <v>31.611904781654761</v>
      </c>
      <c r="E38" s="110">
        <v>298.5889689600001</v>
      </c>
      <c r="F38" s="110">
        <v>32.840000000000003</v>
      </c>
      <c r="G38" s="110">
        <v>79.212301903516988</v>
      </c>
      <c r="H38" s="110">
        <v>221.29774465590398</v>
      </c>
      <c r="I38" s="110">
        <v>694.57427832721237</v>
      </c>
      <c r="J38" s="112"/>
      <c r="K38" s="110">
        <v>-0.2953746201240115</v>
      </c>
      <c r="L38" s="110">
        <v>-2.4680762536785714</v>
      </c>
      <c r="M38" s="110">
        <v>-2.8607136399999149</v>
      </c>
      <c r="N38" s="110">
        <v>8.6666666666666003E-2</v>
      </c>
      <c r="O38" s="110">
        <v>3.028816424811211</v>
      </c>
      <c r="P38" s="110">
        <v>-2.0703989115840216</v>
      </c>
      <c r="Q38" s="110">
        <v>-4.5790803339086779</v>
      </c>
    </row>
    <row r="39" spans="2:17" ht="15.5">
      <c r="B39" s="119">
        <v>40148</v>
      </c>
      <c r="C39" s="111">
        <v>30.731075658162801</v>
      </c>
      <c r="D39" s="111">
        <v>28.615610554838707</v>
      </c>
      <c r="E39" s="111">
        <v>304.47213092903218</v>
      </c>
      <c r="F39" s="111">
        <v>33.758064516129032</v>
      </c>
      <c r="G39" s="111">
        <v>70.388915096636055</v>
      </c>
      <c r="H39" s="111">
        <v>224.23400703359999</v>
      </c>
      <c r="I39" s="111">
        <v>692.19980378839887</v>
      </c>
      <c r="J39" s="112"/>
      <c r="K39" s="111">
        <v>0.99642592035582922</v>
      </c>
      <c r="L39" s="111">
        <v>-2.8626811893548414</v>
      </c>
      <c r="M39" s="111">
        <v>-3.4874042322580863</v>
      </c>
      <c r="N39" s="111">
        <v>-5.8064516129029187E-2</v>
      </c>
      <c r="O39" s="111">
        <v>2.7690979291468807</v>
      </c>
      <c r="P39" s="111">
        <v>-1.818881679360004</v>
      </c>
      <c r="Q39" s="111">
        <v>-4.461507767599187</v>
      </c>
    </row>
    <row r="40" spans="2:17" ht="15.5">
      <c r="B40" s="118">
        <v>40179</v>
      </c>
      <c r="C40" s="110">
        <v>27.240713680599519</v>
      </c>
      <c r="D40" s="110">
        <v>25.414027221622117</v>
      </c>
      <c r="E40" s="110">
        <v>309.87835935483878</v>
      </c>
      <c r="F40" s="110">
        <v>33.909677419354843</v>
      </c>
      <c r="G40" s="110">
        <v>61.866073185748952</v>
      </c>
      <c r="H40" s="110">
        <v>227.67283020864002</v>
      </c>
      <c r="I40" s="110">
        <v>685.98168107080426</v>
      </c>
      <c r="J40" s="112"/>
      <c r="K40" s="110">
        <v>-1.8662117223776065</v>
      </c>
      <c r="L40" s="110">
        <v>-2.5542577157972346</v>
      </c>
      <c r="M40" s="110">
        <v>-7.6364503741934868</v>
      </c>
      <c r="N40" s="110">
        <v>-0.64193548387095944</v>
      </c>
      <c r="O40" s="110">
        <v>0.79249334629553658</v>
      </c>
      <c r="P40" s="110">
        <v>-1.6057314825599747</v>
      </c>
      <c r="Q40" s="110">
        <v>-13.512093432503775</v>
      </c>
    </row>
    <row r="41" spans="2:17" ht="15.5">
      <c r="B41" s="119">
        <v>40210</v>
      </c>
      <c r="C41" s="111">
        <v>25.26448309710316</v>
      </c>
      <c r="D41" s="111">
        <v>22.194550166928572</v>
      </c>
      <c r="E41" s="111">
        <v>322.94295638571424</v>
      </c>
      <c r="F41" s="111">
        <v>34.924999999999997</v>
      </c>
      <c r="G41" s="111">
        <v>55.94263833757725</v>
      </c>
      <c r="H41" s="111">
        <v>232.18044937049143</v>
      </c>
      <c r="I41" s="111">
        <v>693.45007735781473</v>
      </c>
      <c r="J41" s="112"/>
      <c r="K41" s="111">
        <v>-1.1659577920608442</v>
      </c>
      <c r="L41" s="111">
        <v>-0.8654699777142838</v>
      </c>
      <c r="M41" s="111">
        <v>-6.0621194571428418</v>
      </c>
      <c r="N41" s="111">
        <v>-0.12142857142857366</v>
      </c>
      <c r="O41" s="111">
        <v>5.7627061822804961</v>
      </c>
      <c r="P41" s="111">
        <v>6.2930058102836028E-2</v>
      </c>
      <c r="Q41" s="111">
        <v>-2.389339557963126</v>
      </c>
    </row>
    <row r="42" spans="2:17" ht="15.5">
      <c r="B42" s="118">
        <v>40238</v>
      </c>
      <c r="C42" s="110">
        <v>24.405108433004468</v>
      </c>
      <c r="D42" s="110">
        <v>20.583690749999999</v>
      </c>
      <c r="E42" s="110">
        <v>332.86634310967747</v>
      </c>
      <c r="F42" s="110">
        <v>35.99677419354839</v>
      </c>
      <c r="G42" s="110">
        <v>45.994278320179568</v>
      </c>
      <c r="H42" s="110">
        <v>236.08515797568</v>
      </c>
      <c r="I42" s="110">
        <v>695.9313527820899</v>
      </c>
      <c r="J42" s="112"/>
      <c r="K42" s="110">
        <v>-1.3963152444561793</v>
      </c>
      <c r="L42" s="110">
        <v>-6.6453896451612593E-2</v>
      </c>
      <c r="M42" s="110">
        <v>-1.796332722580587</v>
      </c>
      <c r="N42" s="110">
        <v>-0.20645161290322278</v>
      </c>
      <c r="O42" s="110">
        <v>0.26740657511667365</v>
      </c>
      <c r="P42" s="110">
        <v>1.8330916924799965</v>
      </c>
      <c r="Q42" s="110">
        <v>-1.3650552087949563</v>
      </c>
    </row>
    <row r="43" spans="2:17" ht="15.5">
      <c r="B43" s="119">
        <v>40269</v>
      </c>
      <c r="C43" s="111">
        <v>24.056947077697998</v>
      </c>
      <c r="D43" s="111">
        <v>20.299466274466667</v>
      </c>
      <c r="E43" s="111">
        <v>347.75426768000005</v>
      </c>
      <c r="F43" s="111">
        <v>37.769999999999996</v>
      </c>
      <c r="G43" s="111">
        <v>30.833892221007243</v>
      </c>
      <c r="H43" s="111">
        <v>241.10602927808</v>
      </c>
      <c r="I43" s="111">
        <v>701.82060253125201</v>
      </c>
      <c r="J43" s="112"/>
      <c r="K43" s="111">
        <v>-0.81611974198912307</v>
      </c>
      <c r="L43" s="111">
        <v>0.53037542868751331</v>
      </c>
      <c r="M43" s="111">
        <v>-2.0462341200000651</v>
      </c>
      <c r="N43" s="111">
        <v>-0.35333333333334593</v>
      </c>
      <c r="O43" s="111">
        <v>-5.0623076684460351</v>
      </c>
      <c r="P43" s="111">
        <v>3.9939610209279977</v>
      </c>
      <c r="Q43" s="111">
        <v>-3.7536584141529374</v>
      </c>
    </row>
    <row r="44" spans="2:17" ht="15.5">
      <c r="B44" s="118">
        <v>40299</v>
      </c>
      <c r="C44" s="110">
        <v>25.013185882236193</v>
      </c>
      <c r="D44" s="110">
        <v>20.774355107724098</v>
      </c>
      <c r="E44" s="110">
        <v>356.23339254193547</v>
      </c>
      <c r="F44" s="110">
        <v>40.093548387096774</v>
      </c>
      <c r="G44" s="110">
        <v>15.450666335659056</v>
      </c>
      <c r="H44" s="110">
        <v>242.18125360415999</v>
      </c>
      <c r="I44" s="110">
        <v>699.74640185881151</v>
      </c>
      <c r="J44" s="112"/>
      <c r="K44" s="110">
        <v>-6.0419568569155757E-2</v>
      </c>
      <c r="L44" s="110">
        <v>0.9597830085997856</v>
      </c>
      <c r="M44" s="110">
        <v>3.549119883870901</v>
      </c>
      <c r="N44" s="110">
        <v>1.2903225806451601</v>
      </c>
      <c r="O44" s="110">
        <v>1.1711690807458481</v>
      </c>
      <c r="P44" s="110">
        <v>3.3819831225600012</v>
      </c>
      <c r="Q44" s="110">
        <v>10.291958107852452</v>
      </c>
    </row>
    <row r="45" spans="2:17" ht="15.5">
      <c r="B45" s="119">
        <v>40330</v>
      </c>
      <c r="C45" s="111">
        <v>26.545045674840381</v>
      </c>
      <c r="D45" s="111">
        <v>20.556541966898312</v>
      </c>
      <c r="E45" s="111">
        <v>348.69402683999999</v>
      </c>
      <c r="F45" s="111">
        <v>39.299999999999997</v>
      </c>
      <c r="G45" s="111">
        <v>3.1238022496760021</v>
      </c>
      <c r="H45" s="111">
        <v>240.18095742396798</v>
      </c>
      <c r="I45" s="111">
        <v>678.40037415538268</v>
      </c>
      <c r="J45" s="112"/>
      <c r="K45" s="111">
        <v>1.2696118752969845</v>
      </c>
      <c r="L45" s="111">
        <v>0.90637237198414766</v>
      </c>
      <c r="M45" s="111">
        <v>3.4498840399999722</v>
      </c>
      <c r="N45" s="111">
        <v>1.6499999999999986</v>
      </c>
      <c r="O45" s="111">
        <v>0.13831726000518696</v>
      </c>
      <c r="P45" s="111">
        <v>6.1965130545279692</v>
      </c>
      <c r="Q45" s="111">
        <v>13.610698601814306</v>
      </c>
    </row>
    <row r="46" spans="2:17" ht="15.5">
      <c r="B46" s="118">
        <v>40360</v>
      </c>
      <c r="C46" s="110">
        <v>27.943570192944573</v>
      </c>
      <c r="D46" s="110">
        <v>20.890508161935482</v>
      </c>
      <c r="E46" s="110">
        <v>331.22852876129036</v>
      </c>
      <c r="F46" s="110">
        <v>36.803225806451614</v>
      </c>
      <c r="G46" s="110">
        <v>4.6604175205000242</v>
      </c>
      <c r="H46" s="110">
        <v>233.58419566655999</v>
      </c>
      <c r="I46" s="110">
        <v>655.11044610968202</v>
      </c>
      <c r="J46" s="112"/>
      <c r="K46" s="110">
        <v>2.7249345719563109</v>
      </c>
      <c r="L46" s="110">
        <v>0.81697463051489905</v>
      </c>
      <c r="M46" s="110">
        <v>3.2095271612903957</v>
      </c>
      <c r="N46" s="110">
        <v>1.2806451612903231</v>
      </c>
      <c r="O46" s="110">
        <v>0.2414713760639895</v>
      </c>
      <c r="P46" s="110">
        <v>5.9682055103999971</v>
      </c>
      <c r="Q46" s="110">
        <v>14.241758411515889</v>
      </c>
    </row>
    <row r="47" spans="2:17" ht="15.5">
      <c r="B47" s="119">
        <v>40391</v>
      </c>
      <c r="C47" s="111">
        <v>29.422275328189315</v>
      </c>
      <c r="D47" s="111">
        <v>24.125359305161286</v>
      </c>
      <c r="E47" s="111">
        <v>323.76594735483866</v>
      </c>
      <c r="F47" s="111">
        <v>35.770967741935486</v>
      </c>
      <c r="G47" s="111">
        <v>31.43075051202317</v>
      </c>
      <c r="H47" s="111">
        <v>228.72437117952001</v>
      </c>
      <c r="I47" s="111">
        <v>673.23967142166794</v>
      </c>
      <c r="J47" s="112"/>
      <c r="K47" s="111">
        <v>2.5835322716899682</v>
      </c>
      <c r="L47" s="111">
        <v>6.1298216960256724E-2</v>
      </c>
      <c r="M47" s="111">
        <v>6.7536346064515556</v>
      </c>
      <c r="N47" s="111">
        <v>1.7935483870967772</v>
      </c>
      <c r="O47" s="111">
        <v>1.383011929500185</v>
      </c>
      <c r="P47" s="111">
        <v>5.0587646707199951</v>
      </c>
      <c r="Q47" s="111">
        <v>17.633790082418727</v>
      </c>
    </row>
    <row r="48" spans="2:17" ht="15.5">
      <c r="B48" s="118">
        <v>40422</v>
      </c>
      <c r="C48" s="110">
        <v>31.120559609188351</v>
      </c>
      <c r="D48" s="110">
        <v>29.145397768333332</v>
      </c>
      <c r="E48" s="110">
        <v>319.48800843999999</v>
      </c>
      <c r="F48" s="110">
        <v>35.51</v>
      </c>
      <c r="G48" s="110">
        <v>66.722580798438813</v>
      </c>
      <c r="H48" s="110">
        <v>228.19907436118402</v>
      </c>
      <c r="I48" s="110">
        <v>710.18562097714448</v>
      </c>
      <c r="J48" s="112"/>
      <c r="K48" s="110">
        <v>1.7831035813416847</v>
      </c>
      <c r="L48" s="110">
        <v>-0.31309373399999885</v>
      </c>
      <c r="M48" s="110">
        <v>13.227522920000013</v>
      </c>
      <c r="N48" s="110">
        <v>2.3933333333333309</v>
      </c>
      <c r="O48" s="110">
        <v>-1.2737359309944338</v>
      </c>
      <c r="P48" s="110">
        <v>7.3418401120000283</v>
      </c>
      <c r="Q48" s="110">
        <v>23.158970281680581</v>
      </c>
    </row>
    <row r="49" spans="2:17" ht="15.5">
      <c r="B49" s="119">
        <v>40452</v>
      </c>
      <c r="C49" s="111">
        <v>32.888679273889913</v>
      </c>
      <c r="D49" s="111">
        <v>33.305482234838713</v>
      </c>
      <c r="E49" s="111">
        <v>312.67060099354831</v>
      </c>
      <c r="F49" s="111">
        <v>34.70645161290323</v>
      </c>
      <c r="G49" s="111">
        <v>82.664332007453226</v>
      </c>
      <c r="H49" s="111">
        <v>225.99604866048</v>
      </c>
      <c r="I49" s="111">
        <v>722.23159478311334</v>
      </c>
      <c r="J49" s="112"/>
      <c r="K49" s="111">
        <v>2.1343659130411439</v>
      </c>
      <c r="L49" s="111">
        <v>0.46329939419355526</v>
      </c>
      <c r="M49" s="111">
        <v>10.22819446451598</v>
      </c>
      <c r="N49" s="111">
        <v>1.6645161290322648</v>
      </c>
      <c r="O49" s="111">
        <v>3.5353359077566751</v>
      </c>
      <c r="P49" s="111">
        <v>6.8492263238399858</v>
      </c>
      <c r="Q49" s="111">
        <v>24.874938132379498</v>
      </c>
    </row>
    <row r="50" spans="2:17" ht="15.5">
      <c r="B50" s="118">
        <v>40483</v>
      </c>
      <c r="C50" s="110">
        <v>32.911560964374829</v>
      </c>
      <c r="D50" s="110">
        <v>32.218107801333332</v>
      </c>
      <c r="E50" s="110">
        <v>307.90822031999988</v>
      </c>
      <c r="F50" s="110">
        <v>34.256666666666668</v>
      </c>
      <c r="G50" s="110">
        <v>81.900365662661997</v>
      </c>
      <c r="H50" s="110">
        <v>227.62641083244802</v>
      </c>
      <c r="I50" s="110">
        <v>716.82133224748475</v>
      </c>
      <c r="J50" s="112"/>
      <c r="K50" s="110">
        <v>1.8882029382382903</v>
      </c>
      <c r="L50" s="110">
        <v>0.6062030196785706</v>
      </c>
      <c r="M50" s="110">
        <v>9.3192513599997824</v>
      </c>
      <c r="N50" s="110">
        <v>1.4166666666666643</v>
      </c>
      <c r="O50" s="110">
        <v>2.6880637591450096</v>
      </c>
      <c r="P50" s="110">
        <v>6.3286661765440329</v>
      </c>
      <c r="Q50" s="110">
        <v>22.247053920272378</v>
      </c>
    </row>
    <row r="51" spans="2:17" ht="15.5">
      <c r="B51" s="119">
        <v>40513</v>
      </c>
      <c r="C51" s="111">
        <v>31.83127557650057</v>
      </c>
      <c r="D51" s="111">
        <v>28.365861162258064</v>
      </c>
      <c r="E51" s="111">
        <v>307.99086290322577</v>
      </c>
      <c r="F51" s="111">
        <v>34.567741935483866</v>
      </c>
      <c r="G51" s="111">
        <v>67.153492267118253</v>
      </c>
      <c r="H51" s="111">
        <v>229.53434192736</v>
      </c>
      <c r="I51" s="111">
        <v>699.4435757719466</v>
      </c>
      <c r="J51" s="112"/>
      <c r="K51" s="111">
        <v>1.1001999183377684</v>
      </c>
      <c r="L51" s="111">
        <v>-0.2497493925806431</v>
      </c>
      <c r="M51" s="111">
        <v>3.5187319741935994</v>
      </c>
      <c r="N51" s="111">
        <v>0.80967741935483417</v>
      </c>
      <c r="O51" s="111">
        <v>-3.2354228295178018</v>
      </c>
      <c r="P51" s="111">
        <v>5.3003348937600094</v>
      </c>
      <c r="Q51" s="111">
        <v>7.243771983547731</v>
      </c>
    </row>
    <row r="52" spans="2:17" ht="15.5">
      <c r="B52" s="118">
        <v>40544</v>
      </c>
      <c r="C52" s="110">
        <v>29.733798252438721</v>
      </c>
      <c r="D52" s="110">
        <v>25.283493686615682</v>
      </c>
      <c r="E52" s="110">
        <v>320.4752813419355</v>
      </c>
      <c r="F52" s="110">
        <v>35.361290322580643</v>
      </c>
      <c r="G52" s="110">
        <v>63.288984776177827</v>
      </c>
      <c r="H52" s="110">
        <v>232.94474507616002</v>
      </c>
      <c r="I52" s="110">
        <v>707.0875934559084</v>
      </c>
      <c r="J52" s="112"/>
      <c r="K52" s="110">
        <v>2.4930845718392014</v>
      </c>
      <c r="L52" s="110">
        <v>-0.13053353500643539</v>
      </c>
      <c r="M52" s="110">
        <v>10.596921987096721</v>
      </c>
      <c r="N52" s="110">
        <v>1.4516129032258007</v>
      </c>
      <c r="O52" s="110">
        <v>1.4229115904288747</v>
      </c>
      <c r="P52" s="110">
        <v>5.2719148675199961</v>
      </c>
      <c r="Q52" s="110">
        <v>21.105912385104148</v>
      </c>
    </row>
    <row r="53" spans="2:17" ht="15.5">
      <c r="B53" s="119">
        <v>40575</v>
      </c>
      <c r="C53" s="111">
        <v>28.960907080995042</v>
      </c>
      <c r="D53" s="111">
        <v>22.567871145357142</v>
      </c>
      <c r="E53" s="111">
        <v>330.81837029999997</v>
      </c>
      <c r="F53" s="111">
        <v>36.535714285714285</v>
      </c>
      <c r="G53" s="111">
        <v>58.377408847093641</v>
      </c>
      <c r="H53" s="111">
        <v>237.19912150419427</v>
      </c>
      <c r="I53" s="111">
        <v>714.45939316335432</v>
      </c>
      <c r="J53" s="112"/>
      <c r="K53" s="111">
        <v>3.6964239838918829</v>
      </c>
      <c r="L53" s="111">
        <v>0.37332097842856982</v>
      </c>
      <c r="M53" s="111">
        <v>7.8754139142857298</v>
      </c>
      <c r="N53" s="111">
        <v>1.6107142857142875</v>
      </c>
      <c r="O53" s="111">
        <v>2.4347705095163903</v>
      </c>
      <c r="P53" s="111">
        <v>5.0186721337028359</v>
      </c>
      <c r="Q53" s="111">
        <v>21.009315805539586</v>
      </c>
    </row>
    <row r="54" spans="2:17" ht="15.5">
      <c r="B54" s="118">
        <v>40603</v>
      </c>
      <c r="C54" s="110">
        <v>27.285176486628686</v>
      </c>
      <c r="D54" s="110">
        <v>20.86848926032258</v>
      </c>
      <c r="E54" s="110">
        <v>341.51405299354843</v>
      </c>
      <c r="F54" s="110">
        <v>37.645161290322584</v>
      </c>
      <c r="G54" s="110">
        <v>49.867656074598216</v>
      </c>
      <c r="H54" s="110">
        <v>241.41391289568003</v>
      </c>
      <c r="I54" s="110">
        <v>718.59444900110054</v>
      </c>
      <c r="J54" s="112"/>
      <c r="K54" s="110">
        <v>2.8800680536242176</v>
      </c>
      <c r="L54" s="110">
        <v>0.28479851032258097</v>
      </c>
      <c r="M54" s="110">
        <v>8.6477098838709594</v>
      </c>
      <c r="N54" s="110">
        <v>1.6483870967741936</v>
      </c>
      <c r="O54" s="110">
        <v>3.8733777544186481</v>
      </c>
      <c r="P54" s="110">
        <v>5.3287549200000228</v>
      </c>
      <c r="Q54" s="110">
        <v>22.66309621901064</v>
      </c>
    </row>
    <row r="55" spans="2:17" ht="15.5">
      <c r="B55" s="119">
        <v>40634</v>
      </c>
      <c r="C55" s="111">
        <v>26.788893614062523</v>
      </c>
      <c r="D55" s="111">
        <v>20.446669902666663</v>
      </c>
      <c r="E55" s="111">
        <v>356.60315387999992</v>
      </c>
      <c r="F55" s="111">
        <v>39.713333333333338</v>
      </c>
      <c r="G55" s="111">
        <v>41.085832038005172</v>
      </c>
      <c r="H55" s="111">
        <v>244.51264309004802</v>
      </c>
      <c r="I55" s="111">
        <v>729.15052585811554</v>
      </c>
      <c r="J55" s="112"/>
      <c r="K55" s="111">
        <v>2.731946536364525</v>
      </c>
      <c r="L55" s="111">
        <v>0.14720362819999622</v>
      </c>
      <c r="M55" s="111">
        <v>8.8488861999998676</v>
      </c>
      <c r="N55" s="111">
        <v>1.9433333333333422</v>
      </c>
      <c r="O55" s="111">
        <v>10.251939816997929</v>
      </c>
      <c r="P55" s="111">
        <v>3.4066138119680147</v>
      </c>
      <c r="Q55" s="111">
        <v>27.329923326863536</v>
      </c>
    </row>
    <row r="56" spans="2:17" ht="15.5">
      <c r="B56" s="118">
        <v>40664</v>
      </c>
      <c r="C56" s="110">
        <v>28.42998965893948</v>
      </c>
      <c r="D56" s="110">
        <v>21.098151872903227</v>
      </c>
      <c r="E56" s="110">
        <v>359.06667352258069</v>
      </c>
      <c r="F56" s="110">
        <v>40.41935483870968</v>
      </c>
      <c r="G56" s="110">
        <v>22.212240041252379</v>
      </c>
      <c r="H56" s="110">
        <v>245.52060668735999</v>
      </c>
      <c r="I56" s="110">
        <v>716.74701662174539</v>
      </c>
      <c r="J56" s="112"/>
      <c r="K56" s="110">
        <v>3.4168037767032864</v>
      </c>
      <c r="L56" s="110">
        <v>0.3237967651791287</v>
      </c>
      <c r="M56" s="110">
        <v>2.8332809806452133</v>
      </c>
      <c r="N56" s="110">
        <v>0.32580645161290533</v>
      </c>
      <c r="O56" s="110">
        <v>6.7615737055933227</v>
      </c>
      <c r="P56" s="110">
        <v>3.3393530831999954</v>
      </c>
      <c r="Q56" s="110">
        <v>17.000614762933878</v>
      </c>
    </row>
    <row r="57" spans="2:17" ht="15.5">
      <c r="B57" s="119">
        <v>40695</v>
      </c>
      <c r="C57" s="111">
        <v>29.375628374747297</v>
      </c>
      <c r="D57" s="111">
        <v>20.734338435333331</v>
      </c>
      <c r="E57" s="111">
        <v>350.84870715999995</v>
      </c>
      <c r="F57" s="111">
        <v>39.073333333333338</v>
      </c>
      <c r="G57" s="111">
        <v>4.107692262783984</v>
      </c>
      <c r="H57" s="111">
        <v>242.54502994003198</v>
      </c>
      <c r="I57" s="111">
        <v>686.68472950622981</v>
      </c>
      <c r="J57" s="112"/>
      <c r="K57" s="111">
        <v>2.8305826999069161</v>
      </c>
      <c r="L57" s="111">
        <v>0.17779646843501951</v>
      </c>
      <c r="M57" s="111">
        <v>2.1546803199999545</v>
      </c>
      <c r="N57" s="111">
        <v>-0.22666666666665947</v>
      </c>
      <c r="O57" s="111">
        <v>0.98389001310798196</v>
      </c>
      <c r="P57" s="111">
        <v>2.3640725160639988</v>
      </c>
      <c r="Q57" s="111">
        <v>8.2843553508471359</v>
      </c>
    </row>
    <row r="58" spans="2:17" ht="15.5">
      <c r="B58" s="118">
        <v>40725</v>
      </c>
      <c r="C58" s="110">
        <v>29.297516124409555</v>
      </c>
      <c r="D58" s="110">
        <v>20.536721456311902</v>
      </c>
      <c r="E58" s="110">
        <v>341.60552999999999</v>
      </c>
      <c r="F58" s="110">
        <v>37.451612903225808</v>
      </c>
      <c r="G58" s="110">
        <v>5.0623261670869546</v>
      </c>
      <c r="H58" s="110">
        <v>234.16680620448</v>
      </c>
      <c r="I58" s="110">
        <v>668.12051285551411</v>
      </c>
      <c r="J58" s="112"/>
      <c r="K58" s="110">
        <v>1.3539459314649811</v>
      </c>
      <c r="L58" s="110">
        <v>-0.35378670562358039</v>
      </c>
      <c r="M58" s="110">
        <v>10.377001238709624</v>
      </c>
      <c r="N58" s="110">
        <v>0.64838709677419359</v>
      </c>
      <c r="O58" s="110">
        <v>0.40190864658693037</v>
      </c>
      <c r="P58" s="110">
        <v>0.58261053792000439</v>
      </c>
      <c r="Q58" s="110">
        <v>13.010066745832091</v>
      </c>
    </row>
    <row r="59" spans="2:17" ht="15.5">
      <c r="B59" s="119">
        <v>40756</v>
      </c>
      <c r="C59" s="111">
        <v>31.96138134996146</v>
      </c>
      <c r="D59" s="111">
        <v>24.133712610729997</v>
      </c>
      <c r="E59" s="111">
        <v>330.91681772903218</v>
      </c>
      <c r="F59" s="111">
        <v>35.654838709677421</v>
      </c>
      <c r="G59" s="111">
        <v>33.423079444705657</v>
      </c>
      <c r="H59" s="111">
        <v>233.35683545664</v>
      </c>
      <c r="I59" s="111">
        <v>689.44666530074664</v>
      </c>
      <c r="J59" s="112"/>
      <c r="K59" s="111">
        <v>2.5391060217721453</v>
      </c>
      <c r="L59" s="111">
        <v>8.3533055687112778E-3</v>
      </c>
      <c r="M59" s="111">
        <v>7.1508703741935165</v>
      </c>
      <c r="N59" s="111">
        <v>-0.11612903225806548</v>
      </c>
      <c r="O59" s="111">
        <v>1.9923289326824865</v>
      </c>
      <c r="P59" s="111">
        <v>4.6324642771199933</v>
      </c>
      <c r="Q59" s="111">
        <v>16.206993879078709</v>
      </c>
    </row>
    <row r="60" spans="2:17" ht="15.5">
      <c r="B60" s="118">
        <v>40787</v>
      </c>
      <c r="C60" s="110">
        <v>34.335070575058317</v>
      </c>
      <c r="D60" s="110">
        <v>30.972403735999997</v>
      </c>
      <c r="E60" s="110">
        <v>325.27029507999998</v>
      </c>
      <c r="F60" s="110">
        <v>34.743333333333332</v>
      </c>
      <c r="G60" s="110">
        <v>75.068028943802062</v>
      </c>
      <c r="H60" s="110">
        <v>231.75252497539202</v>
      </c>
      <c r="I60" s="110">
        <v>732.14165664358575</v>
      </c>
      <c r="J60" s="112"/>
      <c r="K60" s="110">
        <v>3.214510965869966</v>
      </c>
      <c r="L60" s="110">
        <v>1.8270059676666648</v>
      </c>
      <c r="M60" s="110">
        <v>5.7822866399999953</v>
      </c>
      <c r="N60" s="110">
        <v>-0.76666666666666572</v>
      </c>
      <c r="O60" s="110">
        <v>8.3454481453632496</v>
      </c>
      <c r="P60" s="110">
        <v>3.5534506142080033</v>
      </c>
      <c r="Q60" s="110">
        <v>21.956035666441267</v>
      </c>
    </row>
    <row r="61" spans="2:17" ht="15.5">
      <c r="B61" s="119">
        <v>40817</v>
      </c>
      <c r="C61" s="111">
        <v>34.626753955466029</v>
      </c>
      <c r="D61" s="111">
        <v>34.654523840967741</v>
      </c>
      <c r="E61" s="111">
        <v>316.07028754838711</v>
      </c>
      <c r="F61" s="111">
        <v>34.264516129032259</v>
      </c>
      <c r="G61" s="111">
        <v>90.548882290042783</v>
      </c>
      <c r="H61" s="111">
        <v>231.31059356736</v>
      </c>
      <c r="I61" s="111">
        <v>741.47555733125591</v>
      </c>
      <c r="J61" s="112"/>
      <c r="K61" s="111">
        <v>1.7380746815761157</v>
      </c>
      <c r="L61" s="111">
        <v>1.3490416061290276</v>
      </c>
      <c r="M61" s="111">
        <v>3.3996865548388087</v>
      </c>
      <c r="N61" s="111">
        <v>-0.44193548387097081</v>
      </c>
      <c r="O61" s="111">
        <v>7.8845502825895579</v>
      </c>
      <c r="P61" s="111">
        <v>5.3145449068800019</v>
      </c>
      <c r="Q61" s="111">
        <v>19.243962548142576</v>
      </c>
    </row>
    <row r="62" spans="2:17" ht="15.5">
      <c r="B62" s="118">
        <v>40848</v>
      </c>
      <c r="C62" s="110">
        <v>34.306496498051779</v>
      </c>
      <c r="D62" s="110">
        <v>33.30437320033333</v>
      </c>
      <c r="E62" s="110">
        <v>312.85563308000002</v>
      </c>
      <c r="F62" s="110">
        <v>34.51</v>
      </c>
      <c r="G62" s="110">
        <v>85.610162769682788</v>
      </c>
      <c r="H62" s="110">
        <v>232.29582114367997</v>
      </c>
      <c r="I62" s="110">
        <v>732.88248669174789</v>
      </c>
      <c r="J62" s="112"/>
      <c r="K62" s="110">
        <v>1.39493553367695</v>
      </c>
      <c r="L62" s="110">
        <v>1.0862653989999984</v>
      </c>
      <c r="M62" s="110">
        <v>4.9474127600001339</v>
      </c>
      <c r="N62" s="110">
        <v>0.2533333333333303</v>
      </c>
      <c r="O62" s="110">
        <v>3.7097971070207905</v>
      </c>
      <c r="P62" s="110">
        <v>4.6694103112319567</v>
      </c>
      <c r="Q62" s="110">
        <v>16.061154444263138</v>
      </c>
    </row>
    <row r="63" spans="2:17" ht="15.5">
      <c r="B63" s="119">
        <v>40878</v>
      </c>
      <c r="C63" s="111">
        <v>33.219335101349856</v>
      </c>
      <c r="D63" s="111">
        <v>30.1330700016129</v>
      </c>
      <c r="E63" s="111">
        <v>319.05770101935485</v>
      </c>
      <c r="F63" s="111">
        <v>35.406451612903226</v>
      </c>
      <c r="G63" s="111">
        <v>76.19804973390309</v>
      </c>
      <c r="H63" s="111">
        <v>235.26097721471999</v>
      </c>
      <c r="I63" s="111">
        <v>729.27558468384393</v>
      </c>
      <c r="J63" s="112"/>
      <c r="K63" s="111">
        <v>1.388059524849286</v>
      </c>
      <c r="L63" s="111">
        <v>1.7672088393548364</v>
      </c>
      <c r="M63" s="111">
        <v>11.066838116129077</v>
      </c>
      <c r="N63" s="111">
        <v>0.83870967741935942</v>
      </c>
      <c r="O63" s="111">
        <v>9.0445574667848376</v>
      </c>
      <c r="P63" s="111">
        <v>5.7266352873599828</v>
      </c>
      <c r="Q63" s="111">
        <v>29.832008911897333</v>
      </c>
    </row>
    <row r="64" spans="2:17" ht="15.5">
      <c r="B64" s="118">
        <v>40909</v>
      </c>
      <c r="C64" s="110">
        <v>32.748387096774195</v>
      </c>
      <c r="D64" s="110">
        <v>26.607463424975908</v>
      </c>
      <c r="E64" s="110">
        <v>316.53550451612904</v>
      </c>
      <c r="F64" s="110">
        <v>36.067741935483866</v>
      </c>
      <c r="G64" s="110">
        <v>69.180897065547811</v>
      </c>
      <c r="H64" s="110">
        <v>241.79758324992</v>
      </c>
      <c r="I64" s="110">
        <v>722.93757728883077</v>
      </c>
      <c r="J64" s="112"/>
      <c r="K64" s="110">
        <v>3.0145888443354742</v>
      </c>
      <c r="L64" s="110">
        <v>1.3239697383602262</v>
      </c>
      <c r="M64" s="110">
        <v>-3.9397768258064616</v>
      </c>
      <c r="N64" s="110">
        <v>0.70645161290322278</v>
      </c>
      <c r="O64" s="110">
        <v>5.8919122893699836</v>
      </c>
      <c r="P64" s="110">
        <v>8.8528381737599773</v>
      </c>
      <c r="Q64" s="110">
        <v>15.849983832922362</v>
      </c>
    </row>
    <row r="65" spans="2:17" ht="15.5">
      <c r="B65" s="119">
        <v>40940</v>
      </c>
      <c r="C65" s="111">
        <v>29.937931034482762</v>
      </c>
      <c r="D65" s="111">
        <v>23.36261696586207</v>
      </c>
      <c r="E65" s="111">
        <v>348.72882115862075</v>
      </c>
      <c r="F65" s="111">
        <v>36.45862068965517</v>
      </c>
      <c r="G65" s="111">
        <v>62.750974370451118</v>
      </c>
      <c r="H65" s="111">
        <v>247.74912874493791</v>
      </c>
      <c r="I65" s="111">
        <v>748.98809296400975</v>
      </c>
      <c r="J65" s="112"/>
      <c r="K65" s="111">
        <v>0.97702395348771987</v>
      </c>
      <c r="L65" s="111">
        <v>0.7947458205049287</v>
      </c>
      <c r="M65" s="111">
        <v>17.910450858620777</v>
      </c>
      <c r="N65" s="111">
        <v>-7.7093596059114589E-2</v>
      </c>
      <c r="O65" s="111">
        <v>4.3735655233574775</v>
      </c>
      <c r="P65" s="111">
        <v>10.550007240743639</v>
      </c>
      <c r="Q65" s="111">
        <v>34.528699800655431</v>
      </c>
    </row>
    <row r="66" spans="2:17" ht="15.5">
      <c r="B66" s="118">
        <v>40969</v>
      </c>
      <c r="C66" s="110">
        <v>28.951612903225808</v>
      </c>
      <c r="D66" s="110">
        <v>21.484815292903225</v>
      </c>
      <c r="E66" s="110">
        <v>347.81468845161294</v>
      </c>
      <c r="F66" s="110">
        <v>38.648387096774194</v>
      </c>
      <c r="G66" s="110">
        <v>54.405498445666339</v>
      </c>
      <c r="H66" s="110">
        <v>251.77301246016003</v>
      </c>
      <c r="I66" s="110">
        <v>743.07801465034254</v>
      </c>
      <c r="J66" s="112"/>
      <c r="K66" s="110">
        <v>1.6664364165971222</v>
      </c>
      <c r="L66" s="110">
        <v>0.61632603258064478</v>
      </c>
      <c r="M66" s="110">
        <v>6.3006354580645052</v>
      </c>
      <c r="N66" s="110">
        <v>1.00322580645161</v>
      </c>
      <c r="O66" s="110">
        <v>4.5378423710681233</v>
      </c>
      <c r="P66" s="110">
        <v>10.359099564480005</v>
      </c>
      <c r="Q66" s="110">
        <v>24.483565649241996</v>
      </c>
    </row>
    <row r="67" spans="2:17" ht="15.5">
      <c r="B67" s="119">
        <v>41000</v>
      </c>
      <c r="C67" s="111">
        <v>27.970000000000002</v>
      </c>
      <c r="D67" s="111">
        <v>22.039194601000002</v>
      </c>
      <c r="E67" s="111">
        <v>340.79590627999994</v>
      </c>
      <c r="F67" s="111">
        <v>40.126666666666665</v>
      </c>
      <c r="G67" s="111">
        <v>47.877588331032065</v>
      </c>
      <c r="H67" s="111">
        <v>253.02917761996798</v>
      </c>
      <c r="I67" s="111">
        <v>731.83853349866672</v>
      </c>
      <c r="J67" s="112"/>
      <c r="K67" s="111">
        <v>1.1811063859374791</v>
      </c>
      <c r="L67" s="111">
        <v>1.5925246983333388</v>
      </c>
      <c r="M67" s="111">
        <v>-15.807247599999982</v>
      </c>
      <c r="N67" s="111">
        <v>0.41333333333332689</v>
      </c>
      <c r="O67" s="111">
        <v>6.7917562930268929</v>
      </c>
      <c r="P67" s="111">
        <v>8.5165345299199657</v>
      </c>
      <c r="Q67" s="111">
        <v>2.6880076405511772</v>
      </c>
    </row>
    <row r="68" spans="2:17" ht="15.5">
      <c r="B68" s="118">
        <v>41030</v>
      </c>
      <c r="C68" s="110">
        <v>29.693548387096776</v>
      </c>
      <c r="D68" s="110">
        <v>21.952834840967739</v>
      </c>
      <c r="E68" s="110">
        <v>321.8875359483871</v>
      </c>
      <c r="F68" s="110">
        <v>40.396774193548389</v>
      </c>
      <c r="G68" s="110">
        <v>25.128435056638619</v>
      </c>
      <c r="H68" s="110">
        <v>250.11044092512003</v>
      </c>
      <c r="I68" s="110">
        <v>689.16956935175858</v>
      </c>
      <c r="J68" s="112"/>
      <c r="K68" s="110">
        <v>1.263558728157296</v>
      </c>
      <c r="L68" s="110">
        <v>0.85468296806451249</v>
      </c>
      <c r="M68" s="110">
        <v>-37.179137574193589</v>
      </c>
      <c r="N68" s="110">
        <v>-2.2580645161291102E-2</v>
      </c>
      <c r="O68" s="110">
        <v>2.9161950153862399</v>
      </c>
      <c r="P68" s="110">
        <v>4.5898342377600443</v>
      </c>
      <c r="Q68" s="110">
        <v>-27.577447269986806</v>
      </c>
    </row>
    <row r="69" spans="2:17" ht="15.5">
      <c r="B69" s="119">
        <v>41061</v>
      </c>
      <c r="C69" s="111">
        <v>29.786666666666669</v>
      </c>
      <c r="D69" s="111">
        <v>21.617971001666664</v>
      </c>
      <c r="E69" s="111">
        <v>323.76758683999998</v>
      </c>
      <c r="F69" s="111">
        <v>39.536666666666662</v>
      </c>
      <c r="G69" s="111">
        <v>4.2323526198989176</v>
      </c>
      <c r="H69" s="111">
        <v>244.86505141542401</v>
      </c>
      <c r="I69" s="111">
        <v>663.8062952103229</v>
      </c>
      <c r="J69" s="112"/>
      <c r="K69" s="111">
        <v>0.4110382919193718</v>
      </c>
      <c r="L69" s="111">
        <v>0.88363256633333265</v>
      </c>
      <c r="M69" s="111">
        <v>-27.081120319999968</v>
      </c>
      <c r="N69" s="111">
        <v>0.46333333333332405</v>
      </c>
      <c r="O69" s="111">
        <v>0.12466035711493362</v>
      </c>
      <c r="P69" s="111">
        <v>2.320021475392025</v>
      </c>
      <c r="Q69" s="111">
        <v>-22.878434295906914</v>
      </c>
    </row>
    <row r="70" spans="2:17" ht="15.5">
      <c r="B70" s="118">
        <v>41091</v>
      </c>
      <c r="C70" s="110">
        <v>29.938709677419357</v>
      </c>
      <c r="D70" s="110">
        <v>21.298818162580641</v>
      </c>
      <c r="E70" s="110">
        <v>299.75135349677419</v>
      </c>
      <c r="F70" s="110">
        <v>36</v>
      </c>
      <c r="G70" s="110">
        <v>6.1058254145277129</v>
      </c>
      <c r="H70" s="110">
        <v>235.6730675952</v>
      </c>
      <c r="I70" s="110">
        <v>628.76777434650194</v>
      </c>
      <c r="J70" s="112"/>
      <c r="K70" s="110">
        <v>0.64119355300980274</v>
      </c>
      <c r="L70" s="110">
        <v>0.76209670626873915</v>
      </c>
      <c r="M70" s="110">
        <v>-41.854176503225801</v>
      </c>
      <c r="N70" s="110">
        <v>-1.4516129032258078</v>
      </c>
      <c r="O70" s="110">
        <v>1.0434992474407583</v>
      </c>
      <c r="P70" s="110">
        <v>1.5062613907199989</v>
      </c>
      <c r="Q70" s="110">
        <v>-39.35273850901217</v>
      </c>
    </row>
    <row r="71" spans="2:17" ht="15.5">
      <c r="B71" s="119">
        <v>41122</v>
      </c>
      <c r="C71" s="111">
        <v>30.696774193548389</v>
      </c>
      <c r="D71" s="111">
        <v>24.865789421290309</v>
      </c>
      <c r="E71" s="111">
        <v>305.24404649032255</v>
      </c>
      <c r="F71" s="111">
        <v>34.280645161290323</v>
      </c>
      <c r="G71" s="111">
        <v>38.164165831057247</v>
      </c>
      <c r="H71" s="111">
        <v>233.08684520736</v>
      </c>
      <c r="I71" s="111">
        <v>666.33826630486874</v>
      </c>
      <c r="J71" s="112"/>
      <c r="K71" s="111">
        <v>-1.2646071564130708</v>
      </c>
      <c r="L71" s="111">
        <v>0.73207681056031149</v>
      </c>
      <c r="M71" s="111">
        <v>-25.672771238709629</v>
      </c>
      <c r="N71" s="111">
        <v>-1.3741935483870975</v>
      </c>
      <c r="O71" s="111">
        <v>4.74108638635159</v>
      </c>
      <c r="P71" s="111">
        <v>-0.26999024927999926</v>
      </c>
      <c r="Q71" s="111">
        <v>-23.108398995877906</v>
      </c>
    </row>
    <row r="72" spans="2:17" ht="15.5">
      <c r="B72" s="118">
        <v>41153</v>
      </c>
      <c r="C72" s="110">
        <v>33.763333333333335</v>
      </c>
      <c r="D72" s="110">
        <v>31.068304435333335</v>
      </c>
      <c r="E72" s="110">
        <v>298.38923372000011</v>
      </c>
      <c r="F72" s="110">
        <v>33.236666666666665</v>
      </c>
      <c r="G72" s="110">
        <v>78.874133367018473</v>
      </c>
      <c r="H72" s="110">
        <v>230.34289167388803</v>
      </c>
      <c r="I72" s="110">
        <v>705.67456319624</v>
      </c>
      <c r="J72" s="112"/>
      <c r="K72" s="110">
        <v>-0.57173724172498197</v>
      </c>
      <c r="L72" s="110">
        <v>9.5900699333338224E-2</v>
      </c>
      <c r="M72" s="110">
        <v>-26.881061359999876</v>
      </c>
      <c r="N72" s="110">
        <v>-1.5066666666666677</v>
      </c>
      <c r="O72" s="110">
        <v>3.8061044232164107</v>
      </c>
      <c r="P72" s="110">
        <v>-1.4096333015039875</v>
      </c>
      <c r="Q72" s="110">
        <v>-26.467093447345746</v>
      </c>
    </row>
    <row r="73" spans="2:17" ht="15.5">
      <c r="B73" s="119">
        <v>41183</v>
      </c>
      <c r="C73" s="111">
        <v>34.687096774193549</v>
      </c>
      <c r="D73" s="111">
        <v>34.166853904516124</v>
      </c>
      <c r="E73" s="111">
        <v>301.42707441290315</v>
      </c>
      <c r="F73" s="111">
        <v>32.07741935483871</v>
      </c>
      <c r="G73" s="111">
        <v>93.802047474157391</v>
      </c>
      <c r="H73" s="111">
        <v>231.15428342304003</v>
      </c>
      <c r="I73" s="111">
        <v>727.31477534364899</v>
      </c>
      <c r="J73" s="112"/>
      <c r="K73" s="111">
        <v>6.0342818727519898E-2</v>
      </c>
      <c r="L73" s="111">
        <v>-0.48766993645161705</v>
      </c>
      <c r="M73" s="111">
        <v>-14.643213135483961</v>
      </c>
      <c r="N73" s="111">
        <v>-2.1870967741935488</v>
      </c>
      <c r="O73" s="111">
        <v>3.2531651841146072</v>
      </c>
      <c r="P73" s="111">
        <v>-0.15631014431997414</v>
      </c>
      <c r="Q73" s="111">
        <v>-14.160781987606924</v>
      </c>
    </row>
    <row r="74" spans="2:17" ht="15.5">
      <c r="B74" s="118">
        <v>41214</v>
      </c>
      <c r="C74" s="110">
        <v>32.75</v>
      </c>
      <c r="D74" s="110">
        <v>33.514164769999965</v>
      </c>
      <c r="E74" s="110">
        <v>322.24901631999995</v>
      </c>
      <c r="F74" s="110">
        <v>32.456666666666671</v>
      </c>
      <c r="G74" s="110">
        <v>92.179643127704551</v>
      </c>
      <c r="H74" s="110">
        <v>235.05635302579199</v>
      </c>
      <c r="I74" s="110">
        <v>748.20584391016314</v>
      </c>
      <c r="J74" s="112"/>
      <c r="K74" s="110">
        <v>-1.5564964980517786</v>
      </c>
      <c r="L74" s="110">
        <v>0.20979156966663481</v>
      </c>
      <c r="M74" s="110">
        <v>9.3933832399999346</v>
      </c>
      <c r="N74" s="110">
        <v>-2.0533333333333275</v>
      </c>
      <c r="O74" s="110">
        <v>6.5694803580217638</v>
      </c>
      <c r="P74" s="110">
        <v>2.7605318821120193</v>
      </c>
      <c r="Q74" s="110">
        <v>15.323357218415254</v>
      </c>
    </row>
    <row r="75" spans="2:17" ht="15.5">
      <c r="B75" s="119">
        <v>41244</v>
      </c>
      <c r="C75" s="111">
        <v>30.79032258064516</v>
      </c>
      <c r="D75" s="111">
        <v>29.763106324193554</v>
      </c>
      <c r="E75" s="111">
        <v>288.39536032258064</v>
      </c>
      <c r="F75" s="111">
        <v>33.522580645161291</v>
      </c>
      <c r="G75" s="111">
        <v>81.299750881004385</v>
      </c>
      <c r="H75" s="111">
        <v>239.02663069152001</v>
      </c>
      <c r="I75" s="111">
        <v>702.79775144510506</v>
      </c>
      <c r="J75" s="112"/>
      <c r="K75" s="111">
        <v>-2.4290125207046955</v>
      </c>
      <c r="L75" s="111">
        <v>-0.36996367741934577</v>
      </c>
      <c r="M75" s="111">
        <v>-30.662340696774208</v>
      </c>
      <c r="N75" s="111">
        <v>-1.8838709677419345</v>
      </c>
      <c r="O75" s="111">
        <v>5.101701147101295</v>
      </c>
      <c r="P75" s="111">
        <v>3.7656534768000256</v>
      </c>
      <c r="Q75" s="111">
        <v>-26.477833238738867</v>
      </c>
    </row>
    <row r="76" spans="2:17" ht="15.5">
      <c r="B76" s="118">
        <v>41275</v>
      </c>
      <c r="C76" s="110">
        <v>27.412903225806449</v>
      </c>
      <c r="D76" s="110">
        <v>25.204148549999999</v>
      </c>
      <c r="E76" s="110">
        <v>326.46389249032256</v>
      </c>
      <c r="F76" s="110">
        <v>34.161290322580648</v>
      </c>
      <c r="G76" s="110">
        <v>72.112553274370114</v>
      </c>
      <c r="H76" s="110">
        <v>243.11911447007998</v>
      </c>
      <c r="I76" s="110">
        <v>728.47390233315969</v>
      </c>
      <c r="J76" s="112"/>
      <c r="K76" s="110">
        <v>-5.3354838709677459</v>
      </c>
      <c r="L76" s="110">
        <v>-1.4033148749759086</v>
      </c>
      <c r="M76" s="110">
        <v>9.9283879741935266</v>
      </c>
      <c r="N76" s="110">
        <v>-1.9064516129032185</v>
      </c>
      <c r="O76" s="110">
        <v>2.9316562088223037</v>
      </c>
      <c r="P76" s="110">
        <v>1.3215312201599829</v>
      </c>
      <c r="Q76" s="110">
        <v>5.5363250443289189</v>
      </c>
    </row>
    <row r="77" spans="2:17" ht="15.5">
      <c r="B77" s="119">
        <v>41306</v>
      </c>
      <c r="C77" s="111">
        <v>27.146428571428572</v>
      </c>
      <c r="D77" s="111">
        <v>21.998582929999998</v>
      </c>
      <c r="E77" s="111">
        <v>337.15380192857145</v>
      </c>
      <c r="F77" s="111">
        <v>34.932142857142857</v>
      </c>
      <c r="G77" s="111">
        <v>61.16916277534277</v>
      </c>
      <c r="H77" s="111">
        <v>247.92869641073142</v>
      </c>
      <c r="I77" s="111">
        <v>730.32881547321711</v>
      </c>
      <c r="J77" s="112"/>
      <c r="K77" s="111">
        <v>-2.79150246305419</v>
      </c>
      <c r="L77" s="111">
        <v>-1.3640340358620726</v>
      </c>
      <c r="M77" s="111">
        <v>-11.575019230049293</v>
      </c>
      <c r="N77" s="111">
        <v>-1.5264778325123132</v>
      </c>
      <c r="O77" s="111">
        <v>-1.5818115951083485</v>
      </c>
      <c r="P77" s="111">
        <v>0.17956766579351324</v>
      </c>
      <c r="Q77" s="111">
        <v>-18.659277490792647</v>
      </c>
    </row>
    <row r="78" spans="2:17" ht="15.5">
      <c r="B78" s="118">
        <v>41334</v>
      </c>
      <c r="C78" s="110">
        <v>27.683870967741935</v>
      </c>
      <c r="D78" s="110">
        <v>19.976465098387095</v>
      </c>
      <c r="E78" s="110">
        <v>343.372101367742</v>
      </c>
      <c r="F78" s="110">
        <v>35.858064516129026</v>
      </c>
      <c r="G78" s="110">
        <v>45.311871383044299</v>
      </c>
      <c r="H78" s="110">
        <v>251.19040192224003</v>
      </c>
      <c r="I78" s="110">
        <v>723.3927752552845</v>
      </c>
      <c r="J78" s="112"/>
      <c r="K78" s="110">
        <v>-1.2677419354838726</v>
      </c>
      <c r="L78" s="110">
        <v>-1.5083501945161295</v>
      </c>
      <c r="M78" s="110">
        <v>-4.4425870838709329</v>
      </c>
      <c r="N78" s="110">
        <v>-2.7903225806451672</v>
      </c>
      <c r="O78" s="110">
        <v>-9.0936270626220406</v>
      </c>
      <c r="P78" s="110">
        <v>-0.58261053792000439</v>
      </c>
      <c r="Q78" s="110">
        <v>-19.685239395058034</v>
      </c>
    </row>
    <row r="79" spans="2:17" ht="15.5">
      <c r="B79" s="119">
        <v>41365</v>
      </c>
      <c r="C79" s="111">
        <v>27.44</v>
      </c>
      <c r="D79" s="111">
        <v>19.95768146833333</v>
      </c>
      <c r="E79" s="111">
        <v>354.98746736000004</v>
      </c>
      <c r="F79" s="111">
        <v>37.06333333333334</v>
      </c>
      <c r="G79" s="111">
        <v>31.362114016894541</v>
      </c>
      <c r="H79" s="111">
        <v>253.27880018377601</v>
      </c>
      <c r="I79" s="111">
        <v>724.08939636233731</v>
      </c>
      <c r="J79" s="112"/>
      <c r="K79" s="111">
        <v>-0.53000000000000114</v>
      </c>
      <c r="L79" s="111">
        <v>-2.0815131326666716</v>
      </c>
      <c r="M79" s="111">
        <v>14.191561080000099</v>
      </c>
      <c r="N79" s="111">
        <v>-3.0633333333333255</v>
      </c>
      <c r="O79" s="111">
        <v>-16.515474314137524</v>
      </c>
      <c r="P79" s="111">
        <v>0.24962256380803183</v>
      </c>
      <c r="Q79" s="111">
        <v>-7.7491371363294093</v>
      </c>
    </row>
    <row r="80" spans="2:17" ht="15.5">
      <c r="B80" s="118">
        <v>41395</v>
      </c>
      <c r="C80" s="110">
        <v>30.122580645161289</v>
      </c>
      <c r="D80" s="110">
        <v>20.314951098709678</v>
      </c>
      <c r="E80" s="110">
        <v>366.84535184516125</v>
      </c>
      <c r="F80" s="110">
        <v>39.809677419354834</v>
      </c>
      <c r="G80" s="110">
        <v>18.185228887334336</v>
      </c>
      <c r="H80" s="110">
        <v>253.12296370656</v>
      </c>
      <c r="I80" s="110">
        <v>728.40075360228138</v>
      </c>
      <c r="J80" s="112"/>
      <c r="K80" s="110">
        <v>0.42903225806451317</v>
      </c>
      <c r="L80" s="110">
        <v>-1.6378837422580617</v>
      </c>
      <c r="M80" s="110">
        <v>44.95781589677415</v>
      </c>
      <c r="N80" s="110">
        <v>-0.58709677419355444</v>
      </c>
      <c r="O80" s="110">
        <v>-6.9432061693042826</v>
      </c>
      <c r="P80" s="110">
        <v>3.0125227814399693</v>
      </c>
      <c r="Q80" s="110">
        <v>39.231184250522801</v>
      </c>
    </row>
    <row r="81" spans="2:17" ht="15.5">
      <c r="B81" s="119">
        <v>41426</v>
      </c>
      <c r="C81" s="111">
        <v>29.783333333333335</v>
      </c>
      <c r="D81" s="111">
        <v>20.174776135000002</v>
      </c>
      <c r="E81" s="111">
        <v>357.36454332</v>
      </c>
      <c r="F81" s="111">
        <v>39.24666666666667</v>
      </c>
      <c r="G81" s="111">
        <v>3.9366565095958359</v>
      </c>
      <c r="H81" s="111">
        <v>248.66812459343998</v>
      </c>
      <c r="I81" s="111">
        <v>699.17410055803589</v>
      </c>
      <c r="J81" s="112"/>
      <c r="K81" s="111">
        <v>-3.3333333333338544E-3</v>
      </c>
      <c r="L81" s="111">
        <v>-1.4431948666666621</v>
      </c>
      <c r="M81" s="111">
        <v>33.596956480000017</v>
      </c>
      <c r="N81" s="111">
        <v>-0.28999999999999204</v>
      </c>
      <c r="O81" s="111">
        <v>-0.29569611030308174</v>
      </c>
      <c r="P81" s="111">
        <v>3.8030731780159783</v>
      </c>
      <c r="Q81" s="111">
        <v>35.367805347712988</v>
      </c>
    </row>
    <row r="82" spans="2:17" ht="15.5">
      <c r="B82" s="118">
        <v>41456</v>
      </c>
      <c r="C82" s="110">
        <v>30.412903225806449</v>
      </c>
      <c r="D82" s="110">
        <v>20.588921454193578</v>
      </c>
      <c r="E82" s="110">
        <v>348.00641423225812</v>
      </c>
      <c r="F82" s="110">
        <v>36.890322580645162</v>
      </c>
      <c r="G82" s="110">
        <v>5.803907724221653</v>
      </c>
      <c r="H82" s="110">
        <v>238.55770025855998</v>
      </c>
      <c r="I82" s="110">
        <v>680.26016947568496</v>
      </c>
      <c r="J82" s="112"/>
      <c r="K82" s="110">
        <v>0.47419354838709182</v>
      </c>
      <c r="L82" s="110">
        <v>-0.70989670838706331</v>
      </c>
      <c r="M82" s="110">
        <v>48.255060735483937</v>
      </c>
      <c r="N82" s="110">
        <v>0.89032258064516157</v>
      </c>
      <c r="O82" s="110">
        <v>-0.30191769030605986</v>
      </c>
      <c r="P82" s="110">
        <v>2.8846326633599801</v>
      </c>
      <c r="Q82" s="110">
        <v>51.492395129183024</v>
      </c>
    </row>
    <row r="83" spans="2:17" ht="15.5">
      <c r="B83" s="119">
        <v>41487</v>
      </c>
      <c r="C83" s="111">
        <v>30.832258064516129</v>
      </c>
      <c r="D83" s="111">
        <v>23.715143872580665</v>
      </c>
      <c r="E83" s="111">
        <v>338.49468522580645</v>
      </c>
      <c r="F83" s="111">
        <v>35.990322580645163</v>
      </c>
      <c r="G83" s="111">
        <v>41.653648509656918</v>
      </c>
      <c r="H83" s="111">
        <v>238.57191027168</v>
      </c>
      <c r="I83" s="111">
        <v>709.25796852488543</v>
      </c>
      <c r="J83" s="112"/>
      <c r="K83" s="111">
        <v>0.13548387096773951</v>
      </c>
      <c r="L83" s="111">
        <v>-1.1506455487096439</v>
      </c>
      <c r="M83" s="111">
        <v>33.250638735483903</v>
      </c>
      <c r="N83" s="111">
        <v>1.7096774193548399</v>
      </c>
      <c r="O83" s="111">
        <v>3.4894826785996713</v>
      </c>
      <c r="P83" s="111">
        <v>5.485065064319997</v>
      </c>
      <c r="Q83" s="111">
        <v>42.919702220016688</v>
      </c>
    </row>
    <row r="84" spans="2:17" ht="15.5">
      <c r="B84" s="118">
        <v>41518</v>
      </c>
      <c r="C84" s="110">
        <v>31.033333333333335</v>
      </c>
      <c r="D84" s="110">
        <v>29.991829501999995</v>
      </c>
      <c r="E84" s="110">
        <v>331.88745560000001</v>
      </c>
      <c r="F84" s="110">
        <v>35.423333333333332</v>
      </c>
      <c r="G84" s="110">
        <v>84.656889712073109</v>
      </c>
      <c r="H84" s="110">
        <v>232.457341626144</v>
      </c>
      <c r="I84" s="110">
        <v>745.45018310688374</v>
      </c>
      <c r="J84" s="112"/>
      <c r="K84" s="110">
        <v>-2.7300000000000004</v>
      </c>
      <c r="L84" s="110">
        <v>-1.0764749333333405</v>
      </c>
      <c r="M84" s="110">
        <v>33.498221879999903</v>
      </c>
      <c r="N84" s="110">
        <v>2.1866666666666674</v>
      </c>
      <c r="O84" s="110">
        <v>5.7827563450546364</v>
      </c>
      <c r="P84" s="110">
        <v>2.114449952255967</v>
      </c>
      <c r="Q84" s="110">
        <v>39.775619910643741</v>
      </c>
    </row>
    <row r="85" spans="2:17" ht="15.5">
      <c r="B85" s="119">
        <v>41548</v>
      </c>
      <c r="C85" s="111">
        <v>34.912903225806453</v>
      </c>
      <c r="D85" s="111">
        <v>32.523776647096788</v>
      </c>
      <c r="E85" s="111">
        <v>326.5644545419355</v>
      </c>
      <c r="F85" s="111">
        <v>35.103225806451611</v>
      </c>
      <c r="G85" s="111">
        <v>98.863396033856077</v>
      </c>
      <c r="H85" s="111">
        <v>234.10996615200003</v>
      </c>
      <c r="I85" s="111">
        <v>762.07772240714644</v>
      </c>
      <c r="J85" s="112"/>
      <c r="K85" s="111">
        <v>0.22580645161290391</v>
      </c>
      <c r="L85" s="111">
        <v>-1.6430772574193355</v>
      </c>
      <c r="M85" s="111">
        <v>25.137380129032351</v>
      </c>
      <c r="N85" s="111">
        <v>3.0258064516129011</v>
      </c>
      <c r="O85" s="111">
        <v>5.0613485596986862</v>
      </c>
      <c r="P85" s="111">
        <v>2.9556827289599994</v>
      </c>
      <c r="Q85" s="111">
        <v>34.76294706349745</v>
      </c>
    </row>
    <row r="86" spans="2:17" ht="15.5">
      <c r="B86" s="118">
        <v>41579</v>
      </c>
      <c r="C86" s="110">
        <v>32.946666666666665</v>
      </c>
      <c r="D86" s="110">
        <v>32.555729467666673</v>
      </c>
      <c r="E86" s="110">
        <v>323.05248935999992</v>
      </c>
      <c r="F86" s="110">
        <v>35.56333333333334</v>
      </c>
      <c r="G86" s="110">
        <v>95.845416312747361</v>
      </c>
      <c r="H86" s="110">
        <v>234.982934624672</v>
      </c>
      <c r="I86" s="110">
        <v>754.94656976508588</v>
      </c>
      <c r="J86" s="112"/>
      <c r="K86" s="110">
        <v>0.19666666666666544</v>
      </c>
      <c r="L86" s="110">
        <v>-0.95843530233329233</v>
      </c>
      <c r="M86" s="110">
        <v>0.80347303999997166</v>
      </c>
      <c r="N86" s="110">
        <v>3.1066666666666691</v>
      </c>
      <c r="O86" s="110">
        <v>3.6657731850428092</v>
      </c>
      <c r="P86" s="110">
        <v>-7.3418401119994314E-2</v>
      </c>
      <c r="Q86" s="110">
        <v>6.7407258549227436</v>
      </c>
    </row>
    <row r="87" spans="2:17" ht="15.5">
      <c r="B87" s="119">
        <v>41609</v>
      </c>
      <c r="C87" s="111">
        <v>30.716129032258067</v>
      </c>
      <c r="D87" s="111">
        <v>30.197100646774196</v>
      </c>
      <c r="E87" s="111">
        <v>329.25237480000004</v>
      </c>
      <c r="F87" s="111">
        <v>36.887096774193552</v>
      </c>
      <c r="G87" s="111">
        <v>85.162192539325105</v>
      </c>
      <c r="H87" s="111">
        <v>238.58612028480002</v>
      </c>
      <c r="I87" s="111">
        <v>750.80101407735094</v>
      </c>
      <c r="J87" s="112"/>
      <c r="K87" s="111">
        <v>-7.4193548387093244E-2</v>
      </c>
      <c r="L87" s="111">
        <v>0.43399432258064152</v>
      </c>
      <c r="M87" s="111">
        <v>40.857014477419398</v>
      </c>
      <c r="N87" s="111">
        <v>3.3645161290322605</v>
      </c>
      <c r="O87" s="111">
        <v>3.8624416583207193</v>
      </c>
      <c r="P87" s="111">
        <v>-0.44051040671999431</v>
      </c>
      <c r="Q87" s="111">
        <v>48.003262632245878</v>
      </c>
    </row>
    <row r="88" spans="2:17" ht="15.5">
      <c r="B88" s="118">
        <v>41640</v>
      </c>
      <c r="C88" s="110">
        <v>30.880645161290321</v>
      </c>
      <c r="D88" s="110">
        <v>25.980161710967742</v>
      </c>
      <c r="E88" s="110">
        <v>342.72956938064516</v>
      </c>
      <c r="F88" s="110">
        <v>38.045161290322582</v>
      </c>
      <c r="G88" s="110">
        <v>77.4823678188298</v>
      </c>
      <c r="H88" s="110">
        <v>245.60586676608</v>
      </c>
      <c r="I88" s="110">
        <v>760.72377212813558</v>
      </c>
      <c r="J88" s="112"/>
      <c r="K88" s="110">
        <v>3.4677419354838719</v>
      </c>
      <c r="L88" s="110">
        <v>0.77601316096774298</v>
      </c>
      <c r="M88" s="110">
        <v>16.265676890322595</v>
      </c>
      <c r="N88" s="110">
        <v>3.8838709677419345</v>
      </c>
      <c r="O88" s="110">
        <v>5.3698145444596861</v>
      </c>
      <c r="P88" s="110">
        <v>2.4867522960000201</v>
      </c>
      <c r="Q88" s="110">
        <v>32.249869794975893</v>
      </c>
    </row>
    <row r="89" spans="2:17" ht="15.5">
      <c r="B89" s="119">
        <v>41671</v>
      </c>
      <c r="C89" s="111">
        <v>31.349999999999998</v>
      </c>
      <c r="D89" s="111">
        <v>22.325299786785717</v>
      </c>
      <c r="E89" s="111">
        <v>353.53380270000014</v>
      </c>
      <c r="F89" s="111">
        <v>39.25714285714286</v>
      </c>
      <c r="G89" s="111">
        <v>68.436018824172464</v>
      </c>
      <c r="H89" s="111">
        <v>250.25710856053712</v>
      </c>
      <c r="I89" s="111">
        <v>765.15937272863835</v>
      </c>
      <c r="J89" s="112"/>
      <c r="K89" s="111">
        <v>4.2035714285714256</v>
      </c>
      <c r="L89" s="111">
        <v>0.32671685678571905</v>
      </c>
      <c r="M89" s="111">
        <v>16.380000771428683</v>
      </c>
      <c r="N89" s="111">
        <v>4.3250000000000028</v>
      </c>
      <c r="O89" s="111">
        <v>7.2668560488296947</v>
      </c>
      <c r="P89" s="111">
        <v>2.3284121498057004</v>
      </c>
      <c r="Q89" s="111">
        <v>34.83055725542124</v>
      </c>
    </row>
    <row r="90" spans="2:17" ht="15.5">
      <c r="B90" s="118">
        <v>41699</v>
      </c>
      <c r="C90" s="110">
        <v>26.667741935483871</v>
      </c>
      <c r="D90" s="110">
        <v>20.72361271096776</v>
      </c>
      <c r="E90" s="110">
        <v>364.1784211741936</v>
      </c>
      <c r="F90" s="110">
        <v>40.545161290322582</v>
      </c>
      <c r="G90" s="110">
        <v>55.277397282208433</v>
      </c>
      <c r="H90" s="110">
        <v>253.35032391648002</v>
      </c>
      <c r="I90" s="110">
        <v>760.74265830965624</v>
      </c>
      <c r="J90" s="112"/>
      <c r="K90" s="110">
        <v>-1.0161290322580641</v>
      </c>
      <c r="L90" s="110">
        <v>0.74714761258066531</v>
      </c>
      <c r="M90" s="110">
        <v>20.806319806451597</v>
      </c>
      <c r="N90" s="110">
        <v>4.6870967741935559</v>
      </c>
      <c r="O90" s="110">
        <v>9.9655258991641347</v>
      </c>
      <c r="P90" s="110">
        <v>2.1599219942399941</v>
      </c>
      <c r="Q90" s="110">
        <v>37.34988305437173</v>
      </c>
    </row>
    <row r="91" spans="2:17" ht="15.5">
      <c r="B91" s="119">
        <v>41730</v>
      </c>
      <c r="C91" s="111">
        <v>26.59333333333333</v>
      </c>
      <c r="D91" s="111">
        <v>21.038180768333341</v>
      </c>
      <c r="E91" s="111">
        <v>381.66037676000002</v>
      </c>
      <c r="F91" s="111">
        <v>42.636666666666663</v>
      </c>
      <c r="G91" s="111">
        <v>41.657373655558871</v>
      </c>
      <c r="H91" s="111">
        <v>256.67073031552002</v>
      </c>
      <c r="I91" s="111">
        <v>770.25666149941219</v>
      </c>
      <c r="J91" s="112"/>
      <c r="K91" s="111">
        <v>-0.84666666666667112</v>
      </c>
      <c r="L91" s="111">
        <v>1.0804993000000103</v>
      </c>
      <c r="M91" s="111">
        <v>26.67290939999998</v>
      </c>
      <c r="N91" s="111">
        <v>5.5733333333333235</v>
      </c>
      <c r="O91" s="111">
        <v>10.29525963866433</v>
      </c>
      <c r="P91" s="111">
        <v>3.3919301317440045</v>
      </c>
      <c r="Q91" s="111">
        <v>46.167265137074878</v>
      </c>
    </row>
    <row r="92" spans="2:17" ht="15.5">
      <c r="B92" s="118">
        <v>41760</v>
      </c>
      <c r="C92" s="110">
        <v>29.054838709677419</v>
      </c>
      <c r="D92" s="110">
        <v>21.978783840322571</v>
      </c>
      <c r="E92" s="110">
        <v>383.58971663225799</v>
      </c>
      <c r="F92" s="110">
        <v>43.012903225806454</v>
      </c>
      <c r="G92" s="110">
        <v>22.538335316800932</v>
      </c>
      <c r="H92" s="110">
        <v>257.11597739328005</v>
      </c>
      <c r="I92" s="110">
        <v>757.29055511814545</v>
      </c>
      <c r="J92" s="112"/>
      <c r="K92" s="110">
        <v>-1.0677419354838698</v>
      </c>
      <c r="L92" s="110">
        <v>1.6638327416128931</v>
      </c>
      <c r="M92" s="110">
        <v>16.744364787096742</v>
      </c>
      <c r="N92" s="110">
        <v>3.2032258064516199</v>
      </c>
      <c r="O92" s="110">
        <v>4.353106429466596</v>
      </c>
      <c r="P92" s="110">
        <v>3.9930136867200474</v>
      </c>
      <c r="Q92" s="110">
        <v>28.889801515864065</v>
      </c>
    </row>
    <row r="93" spans="2:17" ht="15.5">
      <c r="B93" s="119">
        <v>41791</v>
      </c>
      <c r="C93" s="111">
        <v>28.846666666666668</v>
      </c>
      <c r="D93" s="111">
        <v>21.970002002000008</v>
      </c>
      <c r="E93" s="111">
        <v>376.51225760000005</v>
      </c>
      <c r="F93" s="111">
        <v>41.356666666666669</v>
      </c>
      <c r="G93" s="111">
        <v>4.387745414679622</v>
      </c>
      <c r="H93" s="111">
        <v>254.365392520352</v>
      </c>
      <c r="I93" s="111">
        <v>727.43873087036502</v>
      </c>
      <c r="J93" s="112"/>
      <c r="K93" s="111">
        <v>-0.93666666666666742</v>
      </c>
      <c r="L93" s="111">
        <v>1.7952258670000063</v>
      </c>
      <c r="M93" s="111">
        <v>19.147714280000059</v>
      </c>
      <c r="N93" s="111">
        <v>2.1099999999999994</v>
      </c>
      <c r="O93" s="111">
        <v>0.45108890508378607</v>
      </c>
      <c r="P93" s="111">
        <v>5.6972679269120192</v>
      </c>
      <c r="Q93" s="111">
        <v>28.264630312329132</v>
      </c>
    </row>
    <row r="94" spans="2:17" ht="15.5">
      <c r="B94" s="118">
        <v>41821</v>
      </c>
      <c r="C94" s="110">
        <v>28.580645161290324</v>
      </c>
      <c r="D94" s="110">
        <v>21.291960614516132</v>
      </c>
      <c r="E94" s="110">
        <v>364.59006770322583</v>
      </c>
      <c r="F94" s="110">
        <v>39.522580645161291</v>
      </c>
      <c r="G94" s="110">
        <v>6.1152868886253815</v>
      </c>
      <c r="H94" s="110">
        <v>247.7515787472</v>
      </c>
      <c r="I94" s="110">
        <v>707.85211976001892</v>
      </c>
      <c r="J94" s="112"/>
      <c r="K94" s="110">
        <v>-1.8322580645161253</v>
      </c>
      <c r="L94" s="110">
        <v>0.70303916032255387</v>
      </c>
      <c r="M94" s="110">
        <v>16.583653470967704</v>
      </c>
      <c r="N94" s="110">
        <v>2.6322580645161295</v>
      </c>
      <c r="O94" s="110">
        <v>0.31137916440372848</v>
      </c>
      <c r="P94" s="110">
        <v>9.1938784886400242</v>
      </c>
      <c r="Q94" s="110">
        <v>27.591950284333961</v>
      </c>
    </row>
    <row r="95" spans="2:17" ht="15.5">
      <c r="B95" s="119">
        <v>41852</v>
      </c>
      <c r="C95" s="111">
        <v>30.438709677419357</v>
      </c>
      <c r="D95" s="111">
        <v>24.836574291935484</v>
      </c>
      <c r="E95" s="111">
        <v>353.59434356129032</v>
      </c>
      <c r="F95" s="111">
        <v>37.993548387096773</v>
      </c>
      <c r="G95" s="111">
        <v>43.538648085420043</v>
      </c>
      <c r="H95" s="111">
        <v>244.75326597888002</v>
      </c>
      <c r="I95" s="111">
        <v>735.155089982042</v>
      </c>
      <c r="J95" s="112"/>
      <c r="K95" s="111">
        <v>-0.39354838709677153</v>
      </c>
      <c r="L95" s="111">
        <v>1.1214304193548195</v>
      </c>
      <c r="M95" s="111">
        <v>15.099658335483866</v>
      </c>
      <c r="N95" s="111">
        <v>2.00322580645161</v>
      </c>
      <c r="O95" s="111">
        <v>1.8849995757631248</v>
      </c>
      <c r="P95" s="111">
        <v>6.1813557072000265</v>
      </c>
      <c r="Q95" s="111">
        <v>25.897121457156572</v>
      </c>
    </row>
    <row r="96" spans="2:17" ht="15.5">
      <c r="B96" s="118">
        <v>41883</v>
      </c>
      <c r="C96" s="110">
        <v>32.276666666666664</v>
      </c>
      <c r="D96" s="110">
        <v>32.084645423709702</v>
      </c>
      <c r="E96" s="110">
        <v>348.90800575999998</v>
      </c>
      <c r="F96" s="110">
        <v>38.243333333333332</v>
      </c>
      <c r="G96" s="110">
        <v>89.098214022367131</v>
      </c>
      <c r="H96" s="110">
        <v>242.486295219136</v>
      </c>
      <c r="I96" s="110">
        <v>783.09716042521279</v>
      </c>
      <c r="J96" s="112"/>
      <c r="K96" s="110">
        <v>1.2433333333333287</v>
      </c>
      <c r="L96" s="110">
        <v>2.0928159217097075</v>
      </c>
      <c r="M96" s="110">
        <v>17.020550159999971</v>
      </c>
      <c r="N96" s="110">
        <v>2.8200000000000003</v>
      </c>
      <c r="O96" s="110">
        <v>4.4413243102940214</v>
      </c>
      <c r="P96" s="110">
        <v>10.028953592991996</v>
      </c>
      <c r="Q96" s="110">
        <v>37.64697731832905</v>
      </c>
    </row>
    <row r="97" spans="2:17" ht="15.5">
      <c r="B97" s="119">
        <v>41913</v>
      </c>
      <c r="C97" s="111">
        <v>33.516129032258064</v>
      </c>
      <c r="D97" s="111">
        <v>35.405190355161295</v>
      </c>
      <c r="E97" s="111">
        <v>333.74226677419358</v>
      </c>
      <c r="F97" s="111">
        <v>37.312903225806451</v>
      </c>
      <c r="G97" s="111">
        <v>103.35946677505551</v>
      </c>
      <c r="H97" s="111">
        <v>242.57913397152001</v>
      </c>
      <c r="I97" s="111">
        <v>785.91509013399491</v>
      </c>
      <c r="J97" s="112"/>
      <c r="K97" s="111">
        <v>-1.3967741935483886</v>
      </c>
      <c r="L97" s="111">
        <v>2.8814137080645068</v>
      </c>
      <c r="M97" s="111">
        <v>7.1778122322580771</v>
      </c>
      <c r="N97" s="111">
        <v>2.2096774193548399</v>
      </c>
      <c r="O97" s="111">
        <v>4.4960707411994321</v>
      </c>
      <c r="P97" s="111">
        <v>8.4691678195199813</v>
      </c>
      <c r="Q97" s="111">
        <v>23.83736772684847</v>
      </c>
    </row>
    <row r="98" spans="2:17" ht="15.5">
      <c r="B98" s="118">
        <v>41944</v>
      </c>
      <c r="C98" s="110">
        <v>31.540000000000003</v>
      </c>
      <c r="D98" s="110">
        <v>34.417002469333333</v>
      </c>
      <c r="E98" s="110">
        <v>329.23910228000005</v>
      </c>
      <c r="F98" s="110">
        <v>37.346666666666671</v>
      </c>
      <c r="G98" s="110">
        <v>98.576147673758484</v>
      </c>
      <c r="H98" s="110">
        <v>243.02959138742401</v>
      </c>
      <c r="I98" s="110">
        <v>774.14851047718253</v>
      </c>
      <c r="J98" s="112"/>
      <c r="K98" s="110">
        <v>-1.4066666666666627</v>
      </c>
      <c r="L98" s="110">
        <v>1.8612730016666603</v>
      </c>
      <c r="M98" s="110">
        <v>6.1866129200001296</v>
      </c>
      <c r="N98" s="110">
        <v>1.7833333333333314</v>
      </c>
      <c r="O98" s="110">
        <v>2.7307313610111237</v>
      </c>
      <c r="P98" s="110">
        <v>8.0466567627520078</v>
      </c>
      <c r="Q98" s="110">
        <v>19.201940712096643</v>
      </c>
    </row>
    <row r="99" spans="2:17" ht="15.5">
      <c r="B99" s="119">
        <v>41974</v>
      </c>
      <c r="C99" s="111">
        <v>32.293548387096777</v>
      </c>
      <c r="D99" s="111">
        <v>30.520981602586932</v>
      </c>
      <c r="E99" s="111">
        <v>332.97880970322564</v>
      </c>
      <c r="F99" s="111">
        <v>37.303225806451614</v>
      </c>
      <c r="G99" s="111">
        <v>87.995754698667412</v>
      </c>
      <c r="H99" s="111">
        <v>246.31636742207999</v>
      </c>
      <c r="I99" s="111">
        <v>767.40868762010837</v>
      </c>
      <c r="J99" s="112"/>
      <c r="K99" s="111">
        <v>1.5774193548387103</v>
      </c>
      <c r="L99" s="111">
        <v>0.32388095581273646</v>
      </c>
      <c r="M99" s="111">
        <v>3.726434903225595</v>
      </c>
      <c r="N99" s="111">
        <v>0.41612903225806264</v>
      </c>
      <c r="O99" s="111">
        <v>2.833562159342307</v>
      </c>
      <c r="P99" s="111">
        <v>7.7302471372799744</v>
      </c>
      <c r="Q99" s="111">
        <v>16.607673542757425</v>
      </c>
    </row>
    <row r="100" spans="2:17" ht="15.5">
      <c r="B100" s="118">
        <v>42005</v>
      </c>
      <c r="C100" s="110">
        <v>31.412585042693031</v>
      </c>
      <c r="D100" s="110">
        <v>26.857629582903229</v>
      </c>
      <c r="E100" s="110">
        <v>339.53977869677431</v>
      </c>
      <c r="F100" s="110">
        <v>38.50322580645161</v>
      </c>
      <c r="G100" s="110">
        <v>77.732688661077844</v>
      </c>
      <c r="H100" s="110">
        <v>251.37513209280002</v>
      </c>
      <c r="I100" s="110">
        <v>765.42103988270014</v>
      </c>
      <c r="J100" s="113"/>
      <c r="K100" s="110">
        <v>0.53193988140271031</v>
      </c>
      <c r="L100" s="110">
        <v>0.8774678719354867</v>
      </c>
      <c r="M100" s="110">
        <v>-3.1897906838708536</v>
      </c>
      <c r="N100" s="110">
        <v>0.45806451612902777</v>
      </c>
      <c r="O100" s="110">
        <v>0.25032084224804407</v>
      </c>
      <c r="P100" s="110">
        <v>5.7692653267200171</v>
      </c>
      <c r="Q100" s="110">
        <v>4.6972677545645638</v>
      </c>
    </row>
    <row r="101" spans="2:17" ht="15.5">
      <c r="B101" s="119">
        <v>42036</v>
      </c>
      <c r="C101" s="111">
        <v>26.668643014460791</v>
      </c>
      <c r="D101" s="111">
        <v>24.403288573928574</v>
      </c>
      <c r="E101" s="111">
        <v>348.46434749999992</v>
      </c>
      <c r="F101" s="111">
        <v>39.324999999999996</v>
      </c>
      <c r="G101" s="111">
        <v>64.532329556411938</v>
      </c>
      <c r="H101" s="111">
        <v>254.3947598808</v>
      </c>
      <c r="I101" s="111">
        <v>757.78836852560119</v>
      </c>
      <c r="J101" s="113"/>
      <c r="K101" s="111">
        <v>-4.6813569855392068</v>
      </c>
      <c r="L101" s="111">
        <v>2.0779887871428571</v>
      </c>
      <c r="M101" s="111">
        <v>-5.0694552000002204</v>
      </c>
      <c r="N101" s="111">
        <v>6.7857142857135955E-2</v>
      </c>
      <c r="O101" s="111">
        <v>-3.9036892677605266</v>
      </c>
      <c r="P101" s="111">
        <v>4.1376513202628757</v>
      </c>
      <c r="Q101" s="111">
        <v>-7.3710042030371596</v>
      </c>
    </row>
    <row r="102" spans="2:17" ht="15.5">
      <c r="B102" s="118">
        <v>42064</v>
      </c>
      <c r="C102" s="110">
        <v>27.869993217963923</v>
      </c>
      <c r="D102" s="110">
        <v>22.307917937419358</v>
      </c>
      <c r="E102" s="110">
        <v>359.20921474838707</v>
      </c>
      <c r="F102" s="110">
        <v>40.719354838709677</v>
      </c>
      <c r="G102" s="110">
        <v>54.806093107637921</v>
      </c>
      <c r="H102" s="110">
        <v>256.98808727520003</v>
      </c>
      <c r="I102" s="110">
        <v>761.90066112531804</v>
      </c>
      <c r="J102" s="113"/>
      <c r="K102" s="110">
        <v>1.2022512824800522</v>
      </c>
      <c r="L102" s="110">
        <v>1.5843052264515975</v>
      </c>
      <c r="M102" s="110">
        <v>-4.9692064258065329</v>
      </c>
      <c r="N102" s="110">
        <v>0.17419354838709467</v>
      </c>
      <c r="O102" s="110">
        <v>-0.47130417457051266</v>
      </c>
      <c r="P102" s="110">
        <v>3.637763358720008</v>
      </c>
      <c r="Q102" s="110">
        <v>1.1580028156618027</v>
      </c>
    </row>
    <row r="103" spans="2:17" ht="15.5">
      <c r="B103" s="119">
        <v>42095</v>
      </c>
      <c r="C103" s="111">
        <v>29.312035028034661</v>
      </c>
      <c r="D103" s="111">
        <v>22.237681733999999</v>
      </c>
      <c r="E103" s="111">
        <v>387.86576544000002</v>
      </c>
      <c r="F103" s="111">
        <v>43.095158331398039</v>
      </c>
      <c r="G103" s="111">
        <v>45.196975814857154</v>
      </c>
      <c r="H103" s="111">
        <v>261.29608958608003</v>
      </c>
      <c r="I103" s="111">
        <v>789.00370593436992</v>
      </c>
      <c r="J103" s="113"/>
      <c r="K103" s="111">
        <v>2.7187016947013305</v>
      </c>
      <c r="L103" s="111">
        <v>1.1995009656666582</v>
      </c>
      <c r="M103" s="111">
        <v>6.2053886799999987</v>
      </c>
      <c r="N103" s="111">
        <v>0.45849166473137615</v>
      </c>
      <c r="O103" s="111">
        <v>3.5396021592982834</v>
      </c>
      <c r="P103" s="111">
        <v>4.6253592705600113</v>
      </c>
      <c r="Q103" s="111">
        <v>18.747044434957729</v>
      </c>
    </row>
    <row r="104" spans="2:17" ht="15.5">
      <c r="B104" s="118">
        <v>42125</v>
      </c>
      <c r="C104" s="110">
        <v>30.625910265890358</v>
      </c>
      <c r="D104" s="110">
        <v>22.851098408907095</v>
      </c>
      <c r="E104" s="110">
        <v>394.85172658064516</v>
      </c>
      <c r="F104" s="110">
        <v>44.500535138941906</v>
      </c>
      <c r="G104" s="110">
        <v>24.950495542379045</v>
      </c>
      <c r="H104" s="110">
        <v>261.86212177535998</v>
      </c>
      <c r="I104" s="110">
        <v>779.64188771212366</v>
      </c>
      <c r="J104" s="113"/>
      <c r="K104" s="110">
        <v>1.5710715562129387</v>
      </c>
      <c r="L104" s="110">
        <v>0.87231456858452461</v>
      </c>
      <c r="M104" s="110">
        <v>11.262009948387174</v>
      </c>
      <c r="N104" s="110">
        <v>1.4876319131354521</v>
      </c>
      <c r="O104" s="110">
        <v>2.4121602255781127</v>
      </c>
      <c r="P104" s="110">
        <v>4.7461443820799332</v>
      </c>
      <c r="Q104" s="110">
        <v>22.351332593978213</v>
      </c>
    </row>
    <row r="105" spans="2:17" ht="15.5">
      <c r="B105" s="119">
        <v>42156</v>
      </c>
      <c r="C105" s="111">
        <v>32.871407684302042</v>
      </c>
      <c r="D105" s="111">
        <v>22.666502621529837</v>
      </c>
      <c r="E105" s="111">
        <v>390.54713819999989</v>
      </c>
      <c r="F105" s="111">
        <v>43.407509042479511</v>
      </c>
      <c r="G105" s="111">
        <v>4.7707112749485976</v>
      </c>
      <c r="H105" s="111">
        <v>257.008454960672</v>
      </c>
      <c r="I105" s="111">
        <v>751.27172378393186</v>
      </c>
      <c r="J105" s="113"/>
      <c r="K105" s="111">
        <v>4.0247410176353746</v>
      </c>
      <c r="L105" s="111">
        <v>0.69650061952982867</v>
      </c>
      <c r="M105" s="111">
        <v>14.034880599999838</v>
      </c>
      <c r="N105" s="111">
        <v>2.0508423758128416</v>
      </c>
      <c r="O105" s="111">
        <v>0.38296586026897561</v>
      </c>
      <c r="P105" s="111">
        <v>2.6430624403199943</v>
      </c>
      <c r="Q105" s="111">
        <v>23.832992913566841</v>
      </c>
    </row>
    <row r="106" spans="2:17" ht="15.5">
      <c r="B106" s="118">
        <v>42186</v>
      </c>
      <c r="C106" s="110">
        <v>33.863261184509163</v>
      </c>
      <c r="D106" s="110">
        <v>22.836668211362014</v>
      </c>
      <c r="E106" s="110">
        <v>374.32766972903227</v>
      </c>
      <c r="F106" s="110">
        <v>40.885011387050774</v>
      </c>
      <c r="G106" s="110">
        <v>7.1812667664843683</v>
      </c>
      <c r="H106" s="110">
        <v>250.99146173856002</v>
      </c>
      <c r="I106" s="110">
        <v>730.08533901699866</v>
      </c>
      <c r="J106" s="113"/>
      <c r="K106" s="110">
        <v>5.2826160232188393</v>
      </c>
      <c r="L106" s="110">
        <v>1.5447075968458819</v>
      </c>
      <c r="M106" s="110">
        <v>9.7376020258064386</v>
      </c>
      <c r="N106" s="110">
        <v>1.362430741889483</v>
      </c>
      <c r="O106" s="110">
        <v>1.0659798778589868</v>
      </c>
      <c r="P106" s="110">
        <v>3.2398829913600196</v>
      </c>
      <c r="Q106" s="110">
        <v>22.233219256979737</v>
      </c>
    </row>
    <row r="107" spans="2:17" ht="15.5">
      <c r="B107" s="119">
        <v>42217</v>
      </c>
      <c r="C107" s="111">
        <v>35.259719431870145</v>
      </c>
      <c r="D107" s="111">
        <v>26.161772850299187</v>
      </c>
      <c r="E107" s="111">
        <v>363.59885794838726</v>
      </c>
      <c r="F107" s="111">
        <v>39.064579864160962</v>
      </c>
      <c r="G107" s="111">
        <v>43.201582324025942</v>
      </c>
      <c r="H107" s="111">
        <v>247.25422828800001</v>
      </c>
      <c r="I107" s="111">
        <v>754.54074070674346</v>
      </c>
      <c r="J107" s="113"/>
      <c r="K107" s="111">
        <v>4.8210097544507882</v>
      </c>
      <c r="L107" s="111">
        <v>1.3251985583637023</v>
      </c>
      <c r="M107" s="111">
        <v>10.004514387096947</v>
      </c>
      <c r="N107" s="111">
        <v>1.0710314770641887</v>
      </c>
      <c r="O107" s="111">
        <v>-0.3370657613941006</v>
      </c>
      <c r="P107" s="111">
        <v>2.5009623091199842</v>
      </c>
      <c r="Q107" s="111">
        <v>19.385650724701463</v>
      </c>
    </row>
    <row r="108" spans="2:17" ht="15.5">
      <c r="B108" s="118">
        <v>42248</v>
      </c>
      <c r="C108" s="110">
        <v>38.297875779483164</v>
      </c>
      <c r="D108" s="110">
        <v>32.703825604908602</v>
      </c>
      <c r="E108" s="110">
        <v>356.15674399999995</v>
      </c>
      <c r="F108" s="110">
        <v>38.862026437278928</v>
      </c>
      <c r="G108" s="110">
        <v>82.330231245338467</v>
      </c>
      <c r="H108" s="110">
        <v>243.954663241536</v>
      </c>
      <c r="I108" s="110">
        <v>792.3053663085451</v>
      </c>
      <c r="J108" s="113"/>
      <c r="K108" s="110">
        <v>6.0212091128165</v>
      </c>
      <c r="L108" s="110">
        <v>0.6191801811988995</v>
      </c>
      <c r="M108" s="110">
        <v>7.248738239999966</v>
      </c>
      <c r="N108" s="110">
        <v>0.61869310394559562</v>
      </c>
      <c r="O108" s="110">
        <v>-6.7679827770286636</v>
      </c>
      <c r="P108" s="110">
        <v>1.4683680224</v>
      </c>
      <c r="Q108" s="110">
        <v>9.2082058833323117</v>
      </c>
    </row>
    <row r="109" spans="2:17" ht="15.5">
      <c r="B109" s="119">
        <v>42278</v>
      </c>
      <c r="C109" s="111">
        <v>38.48410259846748</v>
      </c>
      <c r="D109" s="111">
        <v>35.703737404581943</v>
      </c>
      <c r="E109" s="111">
        <v>351.35816934193548</v>
      </c>
      <c r="F109" s="111">
        <v>38.825899229207678</v>
      </c>
      <c r="G109" s="111">
        <v>100.59778153763961</v>
      </c>
      <c r="H109" s="111">
        <v>243.38910471936003</v>
      </c>
      <c r="I109" s="111">
        <v>808.3587948311922</v>
      </c>
      <c r="J109" s="113"/>
      <c r="K109" s="111">
        <v>4.967973566209416</v>
      </c>
      <c r="L109" s="111">
        <v>0.29854704942064814</v>
      </c>
      <c r="M109" s="111">
        <v>17.615902567741898</v>
      </c>
      <c r="N109" s="111">
        <v>1.5129960034012271</v>
      </c>
      <c r="O109" s="111">
        <v>-2.7616852374159038</v>
      </c>
      <c r="P109" s="111">
        <v>0.80997074784002621</v>
      </c>
      <c r="Q109" s="111">
        <v>22.44370469719729</v>
      </c>
    </row>
    <row r="110" spans="2:17" ht="15.5">
      <c r="B110" s="118">
        <v>42309</v>
      </c>
      <c r="C110" s="110">
        <v>37.050784328463322</v>
      </c>
      <c r="D110" s="110">
        <v>33.663060999583166</v>
      </c>
      <c r="E110" s="110">
        <v>345.6788987600001</v>
      </c>
      <c r="F110" s="110">
        <v>38.797235070954642</v>
      </c>
      <c r="G110" s="110">
        <v>96.479199951362702</v>
      </c>
      <c r="H110" s="110">
        <v>244.96783717699199</v>
      </c>
      <c r="I110" s="110">
        <v>796.63701628735589</v>
      </c>
      <c r="J110" s="113"/>
      <c r="K110" s="110">
        <v>5.5107843284633198</v>
      </c>
      <c r="L110" s="110">
        <v>-0.75394146975016696</v>
      </c>
      <c r="M110" s="110">
        <v>16.439796480000041</v>
      </c>
      <c r="N110" s="110">
        <v>1.4505684042879707</v>
      </c>
      <c r="O110" s="110">
        <v>-2.0969477223957824</v>
      </c>
      <c r="P110" s="110">
        <v>1.9382457895679863</v>
      </c>
      <c r="Q110" s="110">
        <v>22.488505810173365</v>
      </c>
    </row>
    <row r="111" spans="2:17" ht="15.5">
      <c r="B111" s="119">
        <v>42339</v>
      </c>
      <c r="C111" s="111">
        <v>34.36227288827093</v>
      </c>
      <c r="D111" s="111">
        <v>29.595772508757822</v>
      </c>
      <c r="E111" s="111">
        <v>351.75759805161294</v>
      </c>
      <c r="F111" s="111">
        <v>39.026413458120068</v>
      </c>
      <c r="G111" s="111">
        <v>86.616755035342649</v>
      </c>
      <c r="H111" s="111">
        <v>247.79420878656003</v>
      </c>
      <c r="I111" s="111">
        <v>789.1530207286645</v>
      </c>
      <c r="J111" s="113"/>
      <c r="K111" s="111">
        <v>2.0687245011741524</v>
      </c>
      <c r="L111" s="111">
        <v>-0.92520909382911043</v>
      </c>
      <c r="M111" s="111">
        <v>18.778788348387309</v>
      </c>
      <c r="N111" s="111">
        <v>1.7231876516684537</v>
      </c>
      <c r="O111" s="111">
        <v>-1.3789996633247625</v>
      </c>
      <c r="P111" s="111">
        <v>1.4778413644800423</v>
      </c>
      <c r="Q111" s="111">
        <v>21.744333108556134</v>
      </c>
    </row>
    <row r="112" spans="2:17" ht="15.5">
      <c r="B112" s="118">
        <v>42370</v>
      </c>
      <c r="C112" s="110">
        <v>29.220275240615646</v>
      </c>
      <c r="D112" s="110">
        <v>26.21462564651279</v>
      </c>
      <c r="E112" s="110">
        <v>357.09584527741936</v>
      </c>
      <c r="F112" s="110">
        <v>39.523632228923425</v>
      </c>
      <c r="G112" s="110">
        <v>76.066848495023535</v>
      </c>
      <c r="H112" s="110">
        <v>251.41776213215999</v>
      </c>
      <c r="I112" s="110">
        <v>779.53898902065475</v>
      </c>
      <c r="J112" s="112"/>
      <c r="K112" s="110">
        <v>-2.1923098020773857</v>
      </c>
      <c r="L112" s="110">
        <v>-0.64300393639043918</v>
      </c>
      <c r="M112" s="110">
        <v>17.556066580645052</v>
      </c>
      <c r="N112" s="110">
        <v>1.0204064224718152</v>
      </c>
      <c r="O112" s="110">
        <v>-1.6658401660543092</v>
      </c>
      <c r="P112" s="110">
        <v>4.2630039359977445E-2</v>
      </c>
      <c r="Q112" s="110">
        <v>14.117949137954611</v>
      </c>
    </row>
    <row r="113" spans="2:19" ht="15.5">
      <c r="B113" s="119">
        <v>42401</v>
      </c>
      <c r="C113" s="111">
        <v>26.822014799963451</v>
      </c>
      <c r="D113" s="111">
        <v>23.630303972490225</v>
      </c>
      <c r="E113" s="111">
        <v>370.12347595862065</v>
      </c>
      <c r="F113" s="111">
        <v>39.57695208565476</v>
      </c>
      <c r="G113" s="111">
        <v>65.84219836542205</v>
      </c>
      <c r="H113" s="111">
        <v>256.77199707568553</v>
      </c>
      <c r="I113" s="111">
        <v>782.76694225783672</v>
      </c>
      <c r="J113" s="112"/>
      <c r="K113" s="111">
        <v>0.15337178550266017</v>
      </c>
      <c r="L113" s="111">
        <v>-0.77298460143834902</v>
      </c>
      <c r="M113" s="111">
        <v>21.659128458620728</v>
      </c>
      <c r="N113" s="111">
        <v>0.25195208565476435</v>
      </c>
      <c r="O113" s="111">
        <v>1.309868809010112</v>
      </c>
      <c r="P113" s="111">
        <v>2.377237194885538</v>
      </c>
      <c r="Q113" s="111">
        <v>24.978573732235532</v>
      </c>
    </row>
    <row r="114" spans="2:19" ht="15.5">
      <c r="B114" s="118">
        <v>42430</v>
      </c>
      <c r="C114" s="110">
        <v>26.237153992551839</v>
      </c>
      <c r="D114" s="110">
        <v>21.697389796890103</v>
      </c>
      <c r="E114" s="110">
        <v>380.60668904516132</v>
      </c>
      <c r="F114" s="110">
        <v>40.649116076584875</v>
      </c>
      <c r="G114" s="110">
        <v>54.366319234925925</v>
      </c>
      <c r="H114" s="110">
        <v>261.47845142112004</v>
      </c>
      <c r="I114" s="110">
        <v>785.03511956723423</v>
      </c>
      <c r="J114" s="112"/>
      <c r="K114" s="110">
        <v>-1.6328392254120843</v>
      </c>
      <c r="L114" s="110">
        <v>-0.61052814052925442</v>
      </c>
      <c r="M114" s="110">
        <v>21.397474296774249</v>
      </c>
      <c r="N114" s="110">
        <v>-7.0238762124802179E-2</v>
      </c>
      <c r="O114" s="110">
        <v>-0.43977387271199575</v>
      </c>
      <c r="P114" s="110">
        <v>4.4903641459200117</v>
      </c>
      <c r="Q114" s="110">
        <v>23.134458441916195</v>
      </c>
    </row>
    <row r="115" spans="2:19" ht="15.5">
      <c r="B115" s="119">
        <v>42461</v>
      </c>
      <c r="C115" s="111">
        <v>23.224901127579251</v>
      </c>
      <c r="D115" s="111">
        <v>22.089035601606255</v>
      </c>
      <c r="E115" s="111">
        <v>395.55541032000002</v>
      </c>
      <c r="F115" s="111">
        <v>41.711115632398034</v>
      </c>
      <c r="G115" s="111">
        <v>44.045655314131295</v>
      </c>
      <c r="H115" s="111">
        <v>263.52800898012799</v>
      </c>
      <c r="I115" s="111">
        <v>790.15412697584281</v>
      </c>
      <c r="J115" s="112"/>
      <c r="K115" s="111">
        <v>-6.0871339004554095</v>
      </c>
      <c r="L115" s="111">
        <v>-0.14864613239374336</v>
      </c>
      <c r="M115" s="111">
        <v>7.689644880000003</v>
      </c>
      <c r="N115" s="111">
        <v>-1.3840426990000054</v>
      </c>
      <c r="O115" s="111">
        <v>-1.1513205007258591</v>
      </c>
      <c r="P115" s="111">
        <v>2.2319193940479636</v>
      </c>
      <c r="Q115" s="111">
        <v>1.1504210414728959</v>
      </c>
      <c r="S115" s="130"/>
    </row>
    <row r="116" spans="2:19" ht="15.5">
      <c r="B116" s="118">
        <v>42491</v>
      </c>
      <c r="C116" s="110">
        <v>23.892170219140151</v>
      </c>
      <c r="D116" s="110">
        <v>21.979111588470907</v>
      </c>
      <c r="E116" s="110">
        <v>401.31495301935496</v>
      </c>
      <c r="F116" s="110">
        <v>42.6053092905548</v>
      </c>
      <c r="G116" s="110">
        <v>25.82761613543331</v>
      </c>
      <c r="H116" s="110">
        <v>264.49097420255998</v>
      </c>
      <c r="I116" s="110">
        <v>780.11013445551418</v>
      </c>
      <c r="J116" s="112"/>
      <c r="K116" s="110">
        <v>-6.7337400467502064</v>
      </c>
      <c r="L116" s="110">
        <v>-0.87198682043618803</v>
      </c>
      <c r="M116" s="110">
        <v>6.4632264387097962</v>
      </c>
      <c r="N116" s="110">
        <v>-1.8952258483871063</v>
      </c>
      <c r="O116" s="110">
        <v>0.87712059305426493</v>
      </c>
      <c r="P116" s="110">
        <v>2.6288524272000018</v>
      </c>
      <c r="Q116" s="110">
        <v>0.46824674339052308</v>
      </c>
      <c r="S116" s="130"/>
    </row>
    <row r="117" spans="2:19" ht="15.5">
      <c r="B117" s="119">
        <v>42522</v>
      </c>
      <c r="C117" s="111">
        <v>25.839897628967481</v>
      </c>
      <c r="D117" s="111">
        <v>21.069651505162199</v>
      </c>
      <c r="E117" s="111">
        <v>385.50746524000004</v>
      </c>
      <c r="F117" s="111">
        <v>40.254885232479502</v>
      </c>
      <c r="G117" s="111">
        <v>4.7674229788991473</v>
      </c>
      <c r="H117" s="111">
        <v>260.94368126070401</v>
      </c>
      <c r="I117" s="111">
        <v>738.38300384621243</v>
      </c>
      <c r="J117" s="112"/>
      <c r="K117" s="111">
        <v>-7.0315100553345609</v>
      </c>
      <c r="L117" s="111">
        <v>-1.5968511163676382</v>
      </c>
      <c r="M117" s="111">
        <v>-5.039672959999848</v>
      </c>
      <c r="N117" s="111">
        <v>-3.1526238100000086</v>
      </c>
      <c r="O117" s="111">
        <v>-3.2882960494502456E-3</v>
      </c>
      <c r="P117" s="111">
        <v>3.9352263000320136</v>
      </c>
      <c r="Q117" s="111">
        <v>-12.888719937719429</v>
      </c>
      <c r="S117" s="130"/>
    </row>
    <row r="118" spans="2:19" ht="15.5">
      <c r="B118" s="118">
        <v>42552</v>
      </c>
      <c r="C118" s="110">
        <v>27.124883000372357</v>
      </c>
      <c r="D118" s="110">
        <v>20.535992582198872</v>
      </c>
      <c r="E118" s="110">
        <v>370.70743587096769</v>
      </c>
      <c r="F118" s="110">
        <v>37.578866723609906</v>
      </c>
      <c r="G118" s="110">
        <v>7.2368491595301085</v>
      </c>
      <c r="H118" s="110">
        <v>254.47291495296</v>
      </c>
      <c r="I118" s="110">
        <v>717.65694228963889</v>
      </c>
      <c r="J118" s="112"/>
      <c r="K118" s="110">
        <v>-6.7383781841368062</v>
      </c>
      <c r="L118" s="110">
        <v>-2.3006756291631412</v>
      </c>
      <c r="M118" s="110">
        <v>-3.6202338580645801</v>
      </c>
      <c r="N118" s="110">
        <v>-3.3061446634408682</v>
      </c>
      <c r="O118" s="110">
        <v>5.5582393045740197E-2</v>
      </c>
      <c r="P118" s="110">
        <v>3.481453214399977</v>
      </c>
      <c r="Q118" s="110">
        <v>-12.428396727359768</v>
      </c>
      <c r="S118" s="130"/>
    </row>
    <row r="119" spans="2:19" ht="15.5">
      <c r="B119" s="119">
        <v>42583</v>
      </c>
      <c r="C119" s="111">
        <v>30.205474716927228</v>
      </c>
      <c r="D119" s="111">
        <v>23.776167558756175</v>
      </c>
      <c r="E119" s="111">
        <v>359.76810166451622</v>
      </c>
      <c r="F119" s="111">
        <v>36.31699968136526</v>
      </c>
      <c r="G119" s="111">
        <v>42.050730797318678</v>
      </c>
      <c r="H119" s="111">
        <v>251.40355211904</v>
      </c>
      <c r="I119" s="111">
        <v>743.52102653792349</v>
      </c>
      <c r="J119" s="112"/>
      <c r="K119" s="111">
        <v>-5.0542447149429179</v>
      </c>
      <c r="L119" s="111">
        <v>-2.3856052915430119</v>
      </c>
      <c r="M119" s="111">
        <v>-3.8307562838710396</v>
      </c>
      <c r="N119" s="111">
        <v>-2.7475801827957014</v>
      </c>
      <c r="O119" s="111">
        <v>-1.1508515267072639</v>
      </c>
      <c r="P119" s="111">
        <v>4.1493238310399931</v>
      </c>
      <c r="Q119" s="111">
        <v>-11.019714168819974</v>
      </c>
      <c r="S119" s="130"/>
    </row>
    <row r="120" spans="2:19" ht="15.5">
      <c r="B120" s="118">
        <v>42614</v>
      </c>
      <c r="C120" s="110">
        <v>32.549734780599813</v>
      </c>
      <c r="D120" s="110">
        <v>29.485213280932694</v>
      </c>
      <c r="E120" s="110">
        <v>348.08478580000002</v>
      </c>
      <c r="F120" s="110">
        <v>35.941219468290434</v>
      </c>
      <c r="G120" s="110">
        <v>83.200325234153823</v>
      </c>
      <c r="H120" s="110">
        <v>249.47572700576001</v>
      </c>
      <c r="I120" s="110">
        <v>778.73700556973677</v>
      </c>
      <c r="J120" s="114"/>
      <c r="K120" s="110">
        <v>-5.7481409988833505</v>
      </c>
      <c r="L120" s="110">
        <v>-3.2186123239759077</v>
      </c>
      <c r="M120" s="110">
        <v>-8.0719581999999264</v>
      </c>
      <c r="N120" s="110">
        <v>-2.9208069689884937</v>
      </c>
      <c r="O120" s="110">
        <v>0.8700939888153556</v>
      </c>
      <c r="P120" s="110">
        <v>5.5210637642240101</v>
      </c>
      <c r="Q120" s="110">
        <v>-13.568360738808337</v>
      </c>
      <c r="S120" s="130"/>
    </row>
    <row r="121" spans="2:19" ht="15.5">
      <c r="B121" s="119">
        <v>42644</v>
      </c>
      <c r="C121" s="111">
        <v>32.348170927591106</v>
      </c>
      <c r="D121" s="111">
        <v>31.68465417330944</v>
      </c>
      <c r="E121" s="111">
        <v>339.69297135483873</v>
      </c>
      <c r="F121" s="111">
        <v>35.776852667455159</v>
      </c>
      <c r="G121" s="111">
        <v>95.11175095127318</v>
      </c>
      <c r="H121" s="111">
        <v>249.59888045279999</v>
      </c>
      <c r="I121" s="111">
        <v>784.21328052726767</v>
      </c>
      <c r="J121" s="114"/>
      <c r="K121" s="111">
        <v>-6.1359316708763743</v>
      </c>
      <c r="L121" s="111">
        <v>-4.0190832312725036</v>
      </c>
      <c r="M121" s="111">
        <v>-11.665197987096747</v>
      </c>
      <c r="N121" s="111">
        <v>-3.0490465617525189</v>
      </c>
      <c r="O121" s="111">
        <v>-5.4860305863664252</v>
      </c>
      <c r="P121" s="111">
        <v>6.2097757334399546</v>
      </c>
      <c r="Q121" s="111">
        <v>-24.145514303924529</v>
      </c>
      <c r="S121" s="130"/>
    </row>
    <row r="122" spans="2:19" ht="15.5">
      <c r="B122" s="118">
        <v>42675</v>
      </c>
      <c r="C122" s="110">
        <v>30.575314833174982</v>
      </c>
      <c r="D122" s="110">
        <v>31.510505888464174</v>
      </c>
      <c r="E122" s="110">
        <v>334.10687992000004</v>
      </c>
      <c r="F122" s="110">
        <v>35.927936352502769</v>
      </c>
      <c r="G122" s="110">
        <v>92.093835845548313</v>
      </c>
      <c r="H122" s="110">
        <v>251.09093183040002</v>
      </c>
      <c r="I122" s="110">
        <v>775.30540467009018</v>
      </c>
      <c r="J122" s="114"/>
      <c r="K122" s="110">
        <v>-6.4754694952883405</v>
      </c>
      <c r="L122" s="110">
        <v>-2.1525551111189927</v>
      </c>
      <c r="M122" s="110">
        <v>-11.572018840000055</v>
      </c>
      <c r="N122" s="110">
        <v>-2.8692987184518728</v>
      </c>
      <c r="O122" s="110">
        <v>-4.3853641058143893</v>
      </c>
      <c r="P122" s="110">
        <v>6.1230946534080317</v>
      </c>
      <c r="Q122" s="110">
        <v>-21.331611617265708</v>
      </c>
      <c r="S122" s="130"/>
    </row>
    <row r="123" spans="2:19" ht="15.5">
      <c r="B123" s="119">
        <v>42705</v>
      </c>
      <c r="C123" s="111">
        <v>29.315987079008803</v>
      </c>
      <c r="D123" s="111">
        <v>28.329690163447438</v>
      </c>
      <c r="E123" s="111">
        <v>342.12243774193541</v>
      </c>
      <c r="F123" s="111">
        <v>37.227749839379875</v>
      </c>
      <c r="G123" s="111">
        <v>84.24914512002583</v>
      </c>
      <c r="H123" s="111">
        <v>253.67715421823999</v>
      </c>
      <c r="I123" s="111">
        <v>774.92216416203746</v>
      </c>
      <c r="J123" s="114"/>
      <c r="K123" s="111">
        <v>-5.0462858092621268</v>
      </c>
      <c r="L123" s="111">
        <v>-1.2660823453103838</v>
      </c>
      <c r="M123" s="111">
        <v>-9.6351603096775307</v>
      </c>
      <c r="N123" s="111">
        <v>-1.7986636187401928</v>
      </c>
      <c r="O123" s="111">
        <v>-2.3676099153168195</v>
      </c>
      <c r="P123" s="111">
        <v>5.882945431679957</v>
      </c>
      <c r="Q123" s="111">
        <v>-14.23085656662704</v>
      </c>
      <c r="S123" s="130"/>
    </row>
    <row r="124" spans="2:19" ht="15.5">
      <c r="B124" s="118">
        <v>42736</v>
      </c>
      <c r="C124" s="110">
        <v>26.193189564397329</v>
      </c>
      <c r="D124" s="110">
        <v>24.639309963907042</v>
      </c>
      <c r="E124" s="110">
        <v>354.21682579354842</v>
      </c>
      <c r="F124" s="110">
        <v>39.24178202075251</v>
      </c>
      <c r="G124" s="110">
        <v>75.55998093697221</v>
      </c>
      <c r="H124" s="110">
        <v>257.59911783935996</v>
      </c>
      <c r="I124" s="110">
        <v>777.45020611893756</v>
      </c>
      <c r="J124" s="115"/>
      <c r="K124" s="110">
        <v>-3.0270856762183165</v>
      </c>
      <c r="L124" s="110">
        <v>-1.5753156826057477</v>
      </c>
      <c r="M124" s="110">
        <v>-2.879019483870934</v>
      </c>
      <c r="N124" s="110">
        <v>-0.28185020817091555</v>
      </c>
      <c r="O124" s="110">
        <v>-0.50686755805132577</v>
      </c>
      <c r="P124" s="110">
        <v>6.1813557071999696</v>
      </c>
      <c r="Q124" s="110">
        <v>-2.0887829017171953</v>
      </c>
      <c r="S124" s="130"/>
    </row>
    <row r="125" spans="2:19" ht="15.5">
      <c r="B125" s="119">
        <v>42767</v>
      </c>
      <c r="C125" s="111">
        <v>24.341335206117954</v>
      </c>
      <c r="D125" s="111">
        <v>21.979715207404073</v>
      </c>
      <c r="E125" s="111">
        <v>368.72343878571434</v>
      </c>
      <c r="F125" s="111">
        <v>39.937722452044035</v>
      </c>
      <c r="G125" s="111">
        <v>66.214638212734684</v>
      </c>
      <c r="H125" s="111">
        <v>262.6385974922743</v>
      </c>
      <c r="I125" s="111">
        <v>783.83544735628948</v>
      </c>
      <c r="J125" s="115"/>
      <c r="K125" s="111">
        <v>-2.4806795938454975</v>
      </c>
      <c r="L125" s="111">
        <v>-1.6505887650861517</v>
      </c>
      <c r="M125" s="111">
        <v>-1.400037172906309</v>
      </c>
      <c r="N125" s="111">
        <v>0.36077036638927495</v>
      </c>
      <c r="O125" s="111">
        <v>0.37243984731263424</v>
      </c>
      <c r="P125" s="111">
        <v>5.8666004165887671</v>
      </c>
      <c r="Q125" s="111">
        <v>1.0685050984527606</v>
      </c>
      <c r="S125" s="130"/>
    </row>
    <row r="126" spans="2:19" ht="15.5">
      <c r="B126" s="118">
        <v>42795</v>
      </c>
      <c r="C126" s="110">
        <v>23.602006822318632</v>
      </c>
      <c r="D126" s="110">
        <v>20.560394023008723</v>
      </c>
      <c r="E126" s="110">
        <v>386.01417058064516</v>
      </c>
      <c r="F126" s="110">
        <v>41.404365387654934</v>
      </c>
      <c r="G126" s="110">
        <v>59.374156472636315</v>
      </c>
      <c r="H126" s="110">
        <v>266.29564586880002</v>
      </c>
      <c r="I126" s="110">
        <v>797.25073915506368</v>
      </c>
      <c r="J126" s="115"/>
      <c r="K126" s="110">
        <v>-2.635147170233207</v>
      </c>
      <c r="L126" s="110">
        <v>-1.136995773881381</v>
      </c>
      <c r="M126" s="110">
        <v>5.4074815354838393</v>
      </c>
      <c r="N126" s="110">
        <v>0.75524931107005955</v>
      </c>
      <c r="O126" s="110">
        <v>5.0078372377103904</v>
      </c>
      <c r="P126" s="110">
        <v>4.8171944476799808</v>
      </c>
      <c r="Q126" s="110">
        <v>12.215619587829451</v>
      </c>
      <c r="S126" s="130"/>
    </row>
    <row r="127" spans="2:19" ht="15.5">
      <c r="B127" s="119">
        <v>42826</v>
      </c>
      <c r="C127" s="111">
        <v>23.697168685783716</v>
      </c>
      <c r="D127" s="111">
        <v>20.760561206139915</v>
      </c>
      <c r="E127" s="111">
        <v>400.21115136000003</v>
      </c>
      <c r="F127" s="111">
        <v>43.23886669098794</v>
      </c>
      <c r="G127" s="111">
        <v>46.857634919129126</v>
      </c>
      <c r="H127" s="111">
        <v>269.18122586636798</v>
      </c>
      <c r="I127" s="111">
        <v>803.94660872840871</v>
      </c>
      <c r="J127" s="115"/>
      <c r="K127" s="111">
        <v>0.47226755820446442</v>
      </c>
      <c r="L127" s="111">
        <v>-1.3284743954663405</v>
      </c>
      <c r="M127" s="111">
        <v>4.6557410400000094</v>
      </c>
      <c r="N127" s="111">
        <v>1.5277510585899066</v>
      </c>
      <c r="O127" s="111">
        <v>2.8119796049978305</v>
      </c>
      <c r="P127" s="111">
        <v>5.6532168862399885</v>
      </c>
      <c r="Q127" s="111">
        <v>13.792481752565891</v>
      </c>
      <c r="S127" s="130"/>
    </row>
    <row r="128" spans="2:19" ht="15.5">
      <c r="B128" s="118">
        <v>42856</v>
      </c>
      <c r="C128" s="110">
        <v>25.227110490852244</v>
      </c>
      <c r="D128" s="110">
        <v>21.427881641038638</v>
      </c>
      <c r="E128" s="110">
        <v>404.94458520000006</v>
      </c>
      <c r="F128" s="110">
        <v>43.981812967515737</v>
      </c>
      <c r="G128" s="110">
        <v>25.635366936310575</v>
      </c>
      <c r="H128" s="110">
        <v>269.30816865023996</v>
      </c>
      <c r="I128" s="110">
        <v>790.52492588595726</v>
      </c>
      <c r="J128" s="115"/>
      <c r="K128" s="110">
        <v>1.3349402717120924</v>
      </c>
      <c r="L128" s="110">
        <v>-0.55122994743226883</v>
      </c>
      <c r="M128" s="110">
        <v>3.6296321806451033</v>
      </c>
      <c r="N128" s="110">
        <v>1.3765036769609367</v>
      </c>
      <c r="O128" s="110">
        <v>-0.19224919912273464</v>
      </c>
      <c r="P128" s="110">
        <v>4.8171944476799808</v>
      </c>
      <c r="Q128" s="110">
        <v>10.414791430443074</v>
      </c>
      <c r="S128" s="130"/>
    </row>
    <row r="129" spans="2:19" ht="15.5">
      <c r="B129" s="119">
        <v>42887</v>
      </c>
      <c r="C129" s="111">
        <v>26.521565064011423</v>
      </c>
      <c r="D129" s="111">
        <v>21.602237656732985</v>
      </c>
      <c r="E129" s="111">
        <v>394.88498620000001</v>
      </c>
      <c r="F129" s="111">
        <v>42.184415846108699</v>
      </c>
      <c r="G129" s="111">
        <v>5.7622159999999996</v>
      </c>
      <c r="H129" s="111">
        <v>265.18726484543998</v>
      </c>
      <c r="I129" s="111">
        <v>756.14268561229323</v>
      </c>
      <c r="J129" s="115"/>
      <c r="K129" s="111">
        <v>0.68166743504394134</v>
      </c>
      <c r="L129" s="111">
        <v>0.53258615157078637</v>
      </c>
      <c r="M129" s="111">
        <v>9.3775209599999698</v>
      </c>
      <c r="N129" s="111">
        <v>1.929530613629197</v>
      </c>
      <c r="O129" s="111">
        <v>0.99479302110085221</v>
      </c>
      <c r="P129" s="111">
        <v>4.2435835847359726</v>
      </c>
      <c r="Q129" s="111">
        <v>17.759681766080803</v>
      </c>
      <c r="S129" s="130"/>
    </row>
    <row r="130" spans="2:19" ht="15.5">
      <c r="B130" s="118">
        <v>42917</v>
      </c>
      <c r="C130" s="110">
        <v>27.787753044735709</v>
      </c>
      <c r="D130" s="110">
        <v>21.239641982901389</v>
      </c>
      <c r="E130" s="110">
        <v>381.45222480000007</v>
      </c>
      <c r="F130" s="110">
        <v>39.841525804484078</v>
      </c>
      <c r="G130" s="110">
        <v>7.7692800000000002</v>
      </c>
      <c r="H130" s="110">
        <v>259.58851967615999</v>
      </c>
      <c r="I130" s="110">
        <v>737.6789453082813</v>
      </c>
      <c r="J130" s="115"/>
      <c r="K130" s="110">
        <v>0.66287004436335195</v>
      </c>
      <c r="L130" s="110">
        <v>0.70364940070251691</v>
      </c>
      <c r="M130" s="110">
        <v>10.744788929032381</v>
      </c>
      <c r="N130" s="110">
        <v>2.2626590808741724</v>
      </c>
      <c r="O130" s="110">
        <v>0.53243084046989164</v>
      </c>
      <c r="P130" s="110">
        <v>5.1156047231999935</v>
      </c>
      <c r="Q130" s="110">
        <v>20.022003018642408</v>
      </c>
      <c r="S130" s="130"/>
    </row>
    <row r="131" spans="2:19" ht="15.5">
      <c r="B131" s="119">
        <v>42948</v>
      </c>
      <c r="C131" s="111">
        <v>29.389256028729577</v>
      </c>
      <c r="D131" s="111">
        <v>23.996261208098367</v>
      </c>
      <c r="E131" s="111">
        <v>370.46965830967741</v>
      </c>
      <c r="F131" s="111">
        <v>38.640580334676343</v>
      </c>
      <c r="G131" s="111">
        <v>41.397907419503326</v>
      </c>
      <c r="H131" s="111">
        <v>256.47652680288002</v>
      </c>
      <c r="I131" s="111">
        <v>760.37019010356505</v>
      </c>
      <c r="J131" s="116"/>
      <c r="K131" s="111">
        <v>-0.81621868819765098</v>
      </c>
      <c r="L131" s="111">
        <v>0.22009364934219278</v>
      </c>
      <c r="M131" s="111">
        <v>10.70155664516119</v>
      </c>
      <c r="N131" s="111">
        <v>2.3235806533110832</v>
      </c>
      <c r="O131" s="111">
        <v>-0.65282337781535205</v>
      </c>
      <c r="P131" s="111">
        <v>5.072974683840016</v>
      </c>
      <c r="Q131" s="111">
        <v>16.849163565641561</v>
      </c>
      <c r="S131" s="130"/>
    </row>
    <row r="132" spans="2:19" ht="15.5">
      <c r="B132" s="118">
        <v>42979</v>
      </c>
      <c r="C132" s="110">
        <v>31.295476517457473</v>
      </c>
      <c r="D132" s="110">
        <v>30.172130293760848</v>
      </c>
      <c r="E132" s="110">
        <v>364.56342867999984</v>
      </c>
      <c r="F132" s="110">
        <v>38.114703835124807</v>
      </c>
      <c r="G132" s="110">
        <v>81.868787999999995</v>
      </c>
      <c r="H132" s="110">
        <v>251.913217922944</v>
      </c>
      <c r="I132" s="110">
        <v>797.927745249287</v>
      </c>
      <c r="J132" s="116"/>
      <c r="K132" s="110">
        <v>-1.25425826314234</v>
      </c>
      <c r="L132" s="110">
        <v>0.68691701282815387</v>
      </c>
      <c r="M132" s="110">
        <v>16.478642879999825</v>
      </c>
      <c r="N132" s="110">
        <v>2.1734843668343728</v>
      </c>
      <c r="O132" s="110">
        <v>-1.3315372341538279</v>
      </c>
      <c r="P132" s="110">
        <v>2.4374909171839931</v>
      </c>
      <c r="Q132" s="110">
        <v>19.190739679550234</v>
      </c>
      <c r="S132" s="130"/>
    </row>
    <row r="133" spans="2:19" ht="15.5">
      <c r="B133" s="119">
        <v>43009</v>
      </c>
      <c r="C133" s="111">
        <v>31.966946647783242</v>
      </c>
      <c r="D133" s="111">
        <v>33.904839052002416</v>
      </c>
      <c r="E133" s="111">
        <v>358.10303218064513</v>
      </c>
      <c r="F133" s="111">
        <v>38.428831695634031</v>
      </c>
      <c r="G133" s="111">
        <v>97.67989935483871</v>
      </c>
      <c r="H133" s="111">
        <v>252.49772312927999</v>
      </c>
      <c r="I133" s="111">
        <v>812.58127206018355</v>
      </c>
      <c r="J133" s="116"/>
      <c r="K133" s="111">
        <v>-0.38122427980786355</v>
      </c>
      <c r="L133" s="111">
        <v>2.2201848786929759</v>
      </c>
      <c r="M133" s="111">
        <v>18.410060825806397</v>
      </c>
      <c r="N133" s="111">
        <v>2.6519790281788715</v>
      </c>
      <c r="O133" s="111">
        <v>2.5681484035655302</v>
      </c>
      <c r="P133" s="111">
        <v>2.898842676480001</v>
      </c>
      <c r="Q133" s="111">
        <v>28.36799153291588</v>
      </c>
      <c r="S133" s="130"/>
    </row>
    <row r="134" spans="2:19" ht="15.5">
      <c r="B134" s="118">
        <v>43040</v>
      </c>
      <c r="C134" s="110">
        <v>31.716490471462482</v>
      </c>
      <c r="D134" s="110">
        <v>32.812640372383107</v>
      </c>
      <c r="E134" s="110">
        <v>355.29985716000004</v>
      </c>
      <c r="F134" s="110">
        <v>39.018643966341003</v>
      </c>
      <c r="G134" s="110">
        <v>95.979769941182028</v>
      </c>
      <c r="H134" s="110">
        <v>253.44032066624001</v>
      </c>
      <c r="I134" s="110">
        <v>808.26772257760877</v>
      </c>
      <c r="J134" s="116"/>
      <c r="K134" s="110">
        <v>1.1411756382874998</v>
      </c>
      <c r="L134" s="110">
        <v>1.3021344839189339</v>
      </c>
      <c r="M134" s="110">
        <v>21.192977240000005</v>
      </c>
      <c r="N134" s="110">
        <v>3.0907076138382337</v>
      </c>
      <c r="O134" s="110">
        <v>3.8859340956337149</v>
      </c>
      <c r="P134" s="110">
        <v>2.3493888358399886</v>
      </c>
      <c r="Q134" s="110">
        <v>32.962317907518582</v>
      </c>
      <c r="S134" s="130"/>
    </row>
    <row r="135" spans="2:19" ht="15.5">
      <c r="B135" s="119">
        <v>43070</v>
      </c>
      <c r="C135" s="111">
        <v>29.995001737343305</v>
      </c>
      <c r="D135" s="111">
        <v>29.187769956617593</v>
      </c>
      <c r="E135" s="111">
        <v>358.81260553548395</v>
      </c>
      <c r="F135" s="111">
        <v>39.319225232885259</v>
      </c>
      <c r="G135" s="111">
        <v>82.08624028207673</v>
      </c>
      <c r="H135" s="111">
        <v>256.60441692096003</v>
      </c>
      <c r="I135" s="111">
        <v>796.00525966536679</v>
      </c>
      <c r="J135" s="116"/>
      <c r="K135" s="111">
        <v>0.67901465833450203</v>
      </c>
      <c r="L135" s="111">
        <v>0.85807979317015537</v>
      </c>
      <c r="M135" s="111">
        <v>16.69016779354854</v>
      </c>
      <c r="N135" s="111">
        <v>2.0914753935053838</v>
      </c>
      <c r="O135" s="111">
        <v>-2.1629048379490996</v>
      </c>
      <c r="P135" s="111">
        <v>2.9272627027200429</v>
      </c>
      <c r="Q135" s="111">
        <v>21.083095503329332</v>
      </c>
      <c r="S135" s="130"/>
    </row>
    <row r="136" spans="2:19" ht="15.5">
      <c r="B136" s="118">
        <v>43101</v>
      </c>
      <c r="C136" s="110">
        <v>28.53635219812972</v>
      </c>
      <c r="D136" s="110">
        <v>25.716870144526865</v>
      </c>
      <c r="E136" s="110">
        <v>370.05581883870968</v>
      </c>
      <c r="F136" s="110">
        <v>39.809620603852288</v>
      </c>
      <c r="G136" s="110">
        <v>71.85563167845882</v>
      </c>
      <c r="H136" s="110">
        <v>261.99001189344</v>
      </c>
      <c r="I136" s="110">
        <v>797.96430535711738</v>
      </c>
      <c r="J136" s="116"/>
      <c r="K136" s="110">
        <v>2.3431626337323905</v>
      </c>
      <c r="L136" s="110">
        <v>1.0775601806198232</v>
      </c>
      <c r="M136" s="110">
        <v>15.83899304516126</v>
      </c>
      <c r="N136" s="110">
        <v>0.5678385830997783</v>
      </c>
      <c r="O136" s="110">
        <v>-3.704349258513389</v>
      </c>
      <c r="P136" s="110">
        <v>4.3908940540800359</v>
      </c>
      <c r="Q136" s="110">
        <v>20.514099238179824</v>
      </c>
      <c r="S136" s="130"/>
    </row>
    <row r="137" spans="2:19" ht="15.5">
      <c r="B137" s="119">
        <v>43132</v>
      </c>
      <c r="C137" s="111">
        <v>26.475110288628258</v>
      </c>
      <c r="D137" s="111">
        <v>22.749291396612595</v>
      </c>
      <c r="E137" s="111">
        <v>380.12520402857132</v>
      </c>
      <c r="F137" s="111">
        <v>40.255002716677325</v>
      </c>
      <c r="G137" s="111">
        <v>65.004049907132668</v>
      </c>
      <c r="H137" s="111">
        <v>267.02796904494858</v>
      </c>
      <c r="I137" s="111">
        <v>801.63662738257074</v>
      </c>
      <c r="J137" s="116"/>
      <c r="K137" s="111">
        <v>2.1337750825103043</v>
      </c>
      <c r="L137" s="111">
        <v>0.76957618920852155</v>
      </c>
      <c r="M137" s="111">
        <v>11.401765242856982</v>
      </c>
      <c r="N137" s="111">
        <v>0.31728026463328973</v>
      </c>
      <c r="O137" s="111">
        <v>-1.2105883056020161</v>
      </c>
      <c r="P137" s="111">
        <v>4.3893715526742767</v>
      </c>
      <c r="Q137" s="111">
        <v>17.801180026281259</v>
      </c>
      <c r="S137" s="130"/>
    </row>
    <row r="138" spans="2:19" ht="15.5">
      <c r="B138" s="118">
        <v>43160</v>
      </c>
      <c r="C138" s="110">
        <v>26.124584640684073</v>
      </c>
      <c r="D138" s="110">
        <v>21.075219913958815</v>
      </c>
      <c r="E138" s="110">
        <v>389.62688578064524</v>
      </c>
      <c r="F138" s="110">
        <v>40.903141057583873</v>
      </c>
      <c r="G138" s="110">
        <v>58.496179419825502</v>
      </c>
      <c r="H138" s="110">
        <v>269.83393913568</v>
      </c>
      <c r="I138" s="110">
        <v>806.05994994837749</v>
      </c>
      <c r="J138" s="116"/>
      <c r="K138" s="110">
        <v>2.5225778183654413</v>
      </c>
      <c r="L138" s="110">
        <v>0.51482589095009246</v>
      </c>
      <c r="M138" s="110">
        <v>3.6127152000000819</v>
      </c>
      <c r="N138" s="110">
        <v>-0.50122433007106082</v>
      </c>
      <c r="O138" s="110">
        <v>-0.87797705281081306</v>
      </c>
      <c r="P138" s="110">
        <v>3.5382932668799754</v>
      </c>
      <c r="Q138" s="110">
        <v>8.8092107933138095</v>
      </c>
      <c r="S138" s="130"/>
    </row>
    <row r="139" spans="2:19" ht="15.5">
      <c r="B139" s="119">
        <v>43191</v>
      </c>
      <c r="C139" s="111">
        <v>25.856783580563459</v>
      </c>
      <c r="D139" s="111">
        <v>21.794400887571019</v>
      </c>
      <c r="E139" s="111">
        <v>404.67913480000021</v>
      </c>
      <c r="F139" s="111">
        <v>42.823779730884105</v>
      </c>
      <c r="G139" s="111">
        <v>48.217992041451005</v>
      </c>
      <c r="H139" s="111">
        <v>270.355920284288</v>
      </c>
      <c r="I139" s="111">
        <v>813.72801132475786</v>
      </c>
      <c r="J139" s="116"/>
      <c r="K139" s="111">
        <v>2.1596148947797431</v>
      </c>
      <c r="L139" s="111">
        <v>1.0338396814311039</v>
      </c>
      <c r="M139" s="111">
        <v>4.4679834400001823</v>
      </c>
      <c r="N139" s="111">
        <v>-0.41508696010383517</v>
      </c>
      <c r="O139" s="111">
        <v>1.3603571223218793</v>
      </c>
      <c r="P139" s="111">
        <v>1.1746944179200227</v>
      </c>
      <c r="Q139" s="111">
        <v>9.7814025963491531</v>
      </c>
      <c r="S139" s="130"/>
    </row>
    <row r="140" spans="2:19" ht="15.5">
      <c r="B140" s="118">
        <v>43221</v>
      </c>
      <c r="C140" s="110">
        <v>25.748373613524514</v>
      </c>
      <c r="D140" s="110">
        <v>22.229348989497105</v>
      </c>
      <c r="E140" s="110">
        <v>412.31130371612909</v>
      </c>
      <c r="F140" s="110">
        <v>44.254277229122224</v>
      </c>
      <c r="G140" s="110">
        <v>27.226358094520464</v>
      </c>
      <c r="H140" s="110">
        <v>271.85176099871995</v>
      </c>
      <c r="I140" s="110">
        <v>803.62142264151339</v>
      </c>
      <c r="J140" s="116"/>
      <c r="K140" s="110">
        <v>0.52126312267226993</v>
      </c>
      <c r="L140" s="110">
        <v>0.80146734845846623</v>
      </c>
      <c r="M140" s="110">
        <v>7.3667185161290263</v>
      </c>
      <c r="N140" s="110">
        <v>0.27246426160648696</v>
      </c>
      <c r="O140" s="110">
        <v>1.5909911582098886</v>
      </c>
      <c r="P140" s="110">
        <v>2.5435923484799901</v>
      </c>
      <c r="Q140" s="110">
        <v>13.096496755556132</v>
      </c>
      <c r="S140" s="130"/>
    </row>
    <row r="141" spans="2:19" ht="15.5">
      <c r="B141" s="119">
        <v>43252</v>
      </c>
      <c r="C141" s="111">
        <v>27.789044684738833</v>
      </c>
      <c r="D141" s="111">
        <v>21.550811940302303</v>
      </c>
      <c r="E141" s="111">
        <v>399.33743108000004</v>
      </c>
      <c r="F141" s="111">
        <v>42.290422205361011</v>
      </c>
      <c r="G141" s="111">
        <v>6.4116326441504166</v>
      </c>
      <c r="H141" s="111">
        <v>268.53514393651199</v>
      </c>
      <c r="I141" s="111">
        <v>765.91448649106451</v>
      </c>
      <c r="J141" s="116"/>
      <c r="K141" s="111">
        <v>1.2674796207274106</v>
      </c>
      <c r="L141" s="111">
        <v>-5.1425716430681945E-2</v>
      </c>
      <c r="M141" s="111">
        <v>4.45244488000003</v>
      </c>
      <c r="N141" s="111">
        <v>0.10600635925231217</v>
      </c>
      <c r="O141" s="111">
        <v>0.649416644150417</v>
      </c>
      <c r="P141" s="111">
        <v>3.3478790910720022</v>
      </c>
      <c r="Q141" s="111">
        <v>9.7718008787712733</v>
      </c>
      <c r="S141" s="130"/>
    </row>
    <row r="142" spans="2:19" ht="15.5">
      <c r="B142" s="118">
        <v>43282</v>
      </c>
      <c r="C142" s="110">
        <v>28.93548387096774</v>
      </c>
      <c r="D142" s="110">
        <v>21.121216364564095</v>
      </c>
      <c r="E142" s="110">
        <v>384.92208549677417</v>
      </c>
      <c r="F142" s="110">
        <v>39.713091305999654</v>
      </c>
      <c r="G142" s="110">
        <v>8.1951463753052192</v>
      </c>
      <c r="H142" s="110">
        <v>260.45533047648001</v>
      </c>
      <c r="I142" s="110">
        <v>743.34235389009086</v>
      </c>
      <c r="J142" s="117"/>
      <c r="K142" s="110">
        <v>1.1477308262320314</v>
      </c>
      <c r="L142" s="110">
        <v>-0.11842561833729448</v>
      </c>
      <c r="M142" s="110">
        <v>3.4698606967741057</v>
      </c>
      <c r="N142" s="110">
        <v>-0.1284344984844239</v>
      </c>
      <c r="O142" s="110">
        <v>0.42586637530521898</v>
      </c>
      <c r="P142" s="110">
        <v>0.86681080032002455</v>
      </c>
      <c r="Q142" s="110">
        <v>5.6634085818095627</v>
      </c>
      <c r="S142" s="130"/>
    </row>
    <row r="143" spans="2:19" ht="15.5">
      <c r="B143" s="119">
        <v>43313</v>
      </c>
      <c r="C143" s="111">
        <v>30.56451612903226</v>
      </c>
      <c r="D143" s="111">
        <v>23.756706575135834</v>
      </c>
      <c r="E143" s="111">
        <v>370.91952468387103</v>
      </c>
      <c r="F143" s="111">
        <v>38.581596070323194</v>
      </c>
      <c r="G143" s="111">
        <v>43.32403522643655</v>
      </c>
      <c r="H143" s="111">
        <v>259.26168937439996</v>
      </c>
      <c r="I143" s="111">
        <v>766.40806805919885</v>
      </c>
      <c r="J143" s="116"/>
      <c r="K143" s="111">
        <v>1.1752601003026832</v>
      </c>
      <c r="L143" s="111">
        <v>-0.23955463296253399</v>
      </c>
      <c r="M143" s="111">
        <v>0.44986637419361841</v>
      </c>
      <c r="N143" s="111">
        <v>-5.898426435314974E-2</v>
      </c>
      <c r="O143" s="111">
        <v>1.9261278069332235</v>
      </c>
      <c r="P143" s="111">
        <v>2.7851625715199475</v>
      </c>
      <c r="Q143" s="111">
        <v>6.0378779556338031</v>
      </c>
      <c r="S143" s="130"/>
    </row>
    <row r="144" spans="2:19" ht="15.5">
      <c r="B144" s="118">
        <v>43344</v>
      </c>
      <c r="C144" s="110">
        <v>32.47</v>
      </c>
      <c r="D144" s="110">
        <v>29.920749033008068</v>
      </c>
      <c r="E144" s="110">
        <v>364.12640668000012</v>
      </c>
      <c r="F144" s="110">
        <v>38.455649911093928</v>
      </c>
      <c r="G144" s="110">
        <v>86.806278944078471</v>
      </c>
      <c r="H144" s="110">
        <v>255.42261749648</v>
      </c>
      <c r="I144" s="110">
        <v>807.20170206466059</v>
      </c>
      <c r="J144" s="116"/>
      <c r="K144" s="110">
        <v>1.1745234825425257</v>
      </c>
      <c r="L144" s="110">
        <v>-0.25138126075277967</v>
      </c>
      <c r="M144" s="110">
        <v>-0.43702199999972891</v>
      </c>
      <c r="N144" s="110">
        <v>0.34094607596912141</v>
      </c>
      <c r="O144" s="110">
        <v>4.9374909440784762</v>
      </c>
      <c r="P144" s="110">
        <v>3.5093995735360011</v>
      </c>
      <c r="Q144" s="110">
        <v>9.2739568153735945</v>
      </c>
      <c r="S144" s="130"/>
    </row>
    <row r="145" spans="1:19" ht="15.5">
      <c r="B145" s="119">
        <v>43374</v>
      </c>
      <c r="C145" s="111">
        <v>32.625806451612902</v>
      </c>
      <c r="D145" s="111">
        <v>32.79802607430134</v>
      </c>
      <c r="E145" s="111">
        <v>357.17604429677425</v>
      </c>
      <c r="F145" s="111">
        <v>38.703979247599648</v>
      </c>
      <c r="G145" s="111">
        <v>103.35771232224018</v>
      </c>
      <c r="H145" s="111">
        <v>253.97556449376</v>
      </c>
      <c r="I145" s="111">
        <v>818.63713288628833</v>
      </c>
      <c r="J145" s="116"/>
      <c r="K145" s="111">
        <v>0.65885980382966025</v>
      </c>
      <c r="L145" s="111">
        <v>-1.1068129777010753</v>
      </c>
      <c r="M145" s="111">
        <v>-0.92698788387087916</v>
      </c>
      <c r="N145" s="111">
        <v>0.2751475519656168</v>
      </c>
      <c r="O145" s="111">
        <v>5.677812967401465</v>
      </c>
      <c r="P145" s="111">
        <v>1.4778413644800139</v>
      </c>
      <c r="Q145" s="111">
        <v>6.0558608261047766</v>
      </c>
      <c r="S145" s="130"/>
    </row>
    <row r="146" spans="1:19" ht="15.5">
      <c r="B146" s="118">
        <v>43405</v>
      </c>
      <c r="C146" s="110">
        <v>31.42</v>
      </c>
      <c r="D146" s="110">
        <v>31.050861771585254</v>
      </c>
      <c r="E146" s="110">
        <v>352.10959656000006</v>
      </c>
      <c r="F146" s="110">
        <v>39.133307568576591</v>
      </c>
      <c r="G146" s="110">
        <v>96.955784952808969</v>
      </c>
      <c r="H146" s="110">
        <v>254.73248452595197</v>
      </c>
      <c r="I146" s="110">
        <v>805.40203537892285</v>
      </c>
      <c r="J146" s="114"/>
      <c r="K146" s="110">
        <v>-0.29649047146248009</v>
      </c>
      <c r="L146" s="110">
        <v>-1.7617786007978538</v>
      </c>
      <c r="M146" s="110">
        <v>-3.1902605999999878</v>
      </c>
      <c r="N146" s="110">
        <v>0.1146636022355878</v>
      </c>
      <c r="O146" s="110">
        <v>0.97601501162694149</v>
      </c>
      <c r="P146" s="110">
        <v>1.2921638597119625</v>
      </c>
      <c r="Q146" s="110">
        <v>-2.8656871986859187</v>
      </c>
      <c r="S146" s="130"/>
    </row>
    <row r="147" spans="1:19" ht="15.5">
      <c r="B147" s="119">
        <v>43435</v>
      </c>
      <c r="C147" s="111">
        <v>29.374193548387098</v>
      </c>
      <c r="D147" s="111">
        <v>27.789551771993658</v>
      </c>
      <c r="E147" s="111">
        <v>355.0664341548387</v>
      </c>
      <c r="F147" s="111">
        <v>40.037616923170454</v>
      </c>
      <c r="G147" s="111">
        <v>85.694527646427503</v>
      </c>
      <c r="H147" s="111">
        <v>257.98278819360002</v>
      </c>
      <c r="I147" s="111">
        <v>795.94511223841755</v>
      </c>
      <c r="J147" s="114"/>
      <c r="K147" s="111">
        <v>-0.62080818895620737</v>
      </c>
      <c r="L147" s="111">
        <v>-1.3982181846239357</v>
      </c>
      <c r="M147" s="111">
        <v>-3.7461713806452508</v>
      </c>
      <c r="N147" s="111">
        <v>0.71839169028519478</v>
      </c>
      <c r="O147" s="111">
        <v>3.6082873643507725</v>
      </c>
      <c r="P147" s="111">
        <v>1.3783712726399813</v>
      </c>
      <c r="Q147" s="111">
        <v>-6.0147426949242799E-2</v>
      </c>
      <c r="S147" s="130"/>
    </row>
    <row r="148" spans="1:19" ht="15.5">
      <c r="B148" s="118">
        <v>43466</v>
      </c>
      <c r="C148" s="110">
        <v>26.448387096774194</v>
      </c>
      <c r="D148" s="110">
        <v>23.480506919729315</v>
      </c>
      <c r="E148" s="110">
        <v>363.13144803870966</v>
      </c>
      <c r="F148" s="110">
        <v>40.828709677419354</v>
      </c>
      <c r="G148" s="110">
        <v>77.412352535671744</v>
      </c>
      <c r="H148" s="110">
        <v>264.47676418944002</v>
      </c>
      <c r="I148" s="110">
        <v>795.77816845774419</v>
      </c>
      <c r="J148" s="114"/>
      <c r="K148" s="110">
        <v>-2.0879651013555254</v>
      </c>
      <c r="L148" s="110">
        <v>-2.2363632247975502</v>
      </c>
      <c r="M148" s="110">
        <v>-6.9243708000000197</v>
      </c>
      <c r="N148" s="110">
        <v>1.0190890735670664</v>
      </c>
      <c r="O148" s="110">
        <v>5.5567208572129232</v>
      </c>
      <c r="P148" s="110">
        <v>2.4867522960000201</v>
      </c>
      <c r="Q148" s="110">
        <v>-2.1861368993731958</v>
      </c>
      <c r="S148" s="130"/>
    </row>
    <row r="149" spans="1:19" ht="15.5">
      <c r="B149" s="119">
        <v>43497</v>
      </c>
      <c r="C149" s="111">
        <v>23.86785714285714</v>
      </c>
      <c r="D149" s="111">
        <v>20.437534096721645</v>
      </c>
      <c r="E149" s="111">
        <v>377.44133400000004</v>
      </c>
      <c r="F149" s="111">
        <v>41.297142857142866</v>
      </c>
      <c r="G149" s="111">
        <v>65.028974043806016</v>
      </c>
      <c r="H149" s="111">
        <v>266.91784144326857</v>
      </c>
      <c r="I149" s="111">
        <v>794.99068358379634</v>
      </c>
      <c r="J149" s="114"/>
      <c r="K149" s="111">
        <v>-2.6072531457711179</v>
      </c>
      <c r="L149" s="111">
        <v>-2.3117572998909495</v>
      </c>
      <c r="M149" s="111">
        <v>-2.6838700285712775</v>
      </c>
      <c r="N149" s="111">
        <v>1.0421401404655413</v>
      </c>
      <c r="O149" s="111">
        <v>2.4924136673348585E-2</v>
      </c>
      <c r="P149" s="111">
        <v>-0.11012760168000568</v>
      </c>
      <c r="Q149" s="111">
        <v>-6.6459437987743968</v>
      </c>
      <c r="S149" s="130"/>
    </row>
    <row r="150" spans="1:19" ht="15.5">
      <c r="B150" s="118">
        <v>43525</v>
      </c>
      <c r="C150" s="110">
        <v>24.048387096774192</v>
      </c>
      <c r="D150" s="110">
        <v>19.381215647635624</v>
      </c>
      <c r="E150" s="110">
        <v>392.86366807741939</v>
      </c>
      <c r="F150" s="110">
        <v>42.858064516129026</v>
      </c>
      <c r="G150" s="110">
        <v>53.662437306532574</v>
      </c>
      <c r="H150" s="110">
        <v>267.7876972464</v>
      </c>
      <c r="I150" s="110">
        <v>800.60146989089071</v>
      </c>
      <c r="J150" s="114"/>
      <c r="K150" s="110">
        <v>-2.0761975439098812</v>
      </c>
      <c r="L150" s="110">
        <v>-1.6940042663231907</v>
      </c>
      <c r="M150" s="110">
        <v>3.2367822967741517</v>
      </c>
      <c r="N150" s="110">
        <v>1.9549234585451529</v>
      </c>
      <c r="O150" s="110">
        <v>-4.8337421132929279</v>
      </c>
      <c r="P150" s="110">
        <v>-2.0462418892799974</v>
      </c>
      <c r="Q150" s="110">
        <v>-5.4584800574867813</v>
      </c>
      <c r="S150" s="130"/>
    </row>
    <row r="151" spans="1:19" ht="15.5">
      <c r="B151" s="119">
        <v>43556</v>
      </c>
      <c r="C151" s="111">
        <v>24.563333333333333</v>
      </c>
      <c r="D151" s="111">
        <v>19.378038994104575</v>
      </c>
      <c r="E151" s="111">
        <v>409.14290987999999</v>
      </c>
      <c r="F151" s="111">
        <v>44.637000000000008</v>
      </c>
      <c r="G151" s="111">
        <v>44.14972915754926</v>
      </c>
      <c r="H151" s="111">
        <v>270.66427756899202</v>
      </c>
      <c r="I151" s="111">
        <v>812.53528893397925</v>
      </c>
      <c r="J151" s="113"/>
      <c r="K151" s="111">
        <v>-1.2934502472301261</v>
      </c>
      <c r="L151" s="111">
        <v>-2.4163618934664441</v>
      </c>
      <c r="M151" s="111">
        <v>4.4637750799997775</v>
      </c>
      <c r="N151" s="111">
        <v>1.8132202691159023</v>
      </c>
      <c r="O151" s="111">
        <v>-4.0682628839017454</v>
      </c>
      <c r="P151" s="111">
        <v>0.30835728470401591</v>
      </c>
      <c r="Q151" s="111">
        <v>-1.1927223907786129</v>
      </c>
      <c r="S151" s="130"/>
    </row>
    <row r="152" spans="1:19" ht="15.5">
      <c r="B152" s="118">
        <v>43586</v>
      </c>
      <c r="C152" s="110">
        <v>25.319354838709678</v>
      </c>
      <c r="D152" s="110">
        <v>19.799134540855441</v>
      </c>
      <c r="E152" s="110">
        <v>410.51528427096781</v>
      </c>
      <c r="F152" s="110">
        <v>45.005161290322576</v>
      </c>
      <c r="G152" s="110">
        <v>27.197316190372991</v>
      </c>
      <c r="H152" s="110">
        <v>270.81443004096002</v>
      </c>
      <c r="I152" s="110">
        <v>798.65068117218857</v>
      </c>
      <c r="J152" s="112"/>
      <c r="K152" s="110">
        <v>-0.42901877481483552</v>
      </c>
      <c r="L152" s="110">
        <v>-2.4302144486416637</v>
      </c>
      <c r="M152" s="110">
        <v>-1.7960194451612779</v>
      </c>
      <c r="N152" s="110">
        <v>0.75088406120035245</v>
      </c>
      <c r="O152" s="110">
        <v>-2.9041904147472763E-2</v>
      </c>
      <c r="P152" s="110">
        <v>-1.0373309577599343</v>
      </c>
      <c r="Q152" s="110">
        <v>-4.9707414693248211</v>
      </c>
      <c r="S152" s="130"/>
    </row>
    <row r="153" spans="1:19" ht="15.5">
      <c r="B153" s="119">
        <v>43617</v>
      </c>
      <c r="C153" s="111">
        <v>26.930530688201422</v>
      </c>
      <c r="D153" s="111">
        <v>19.957138950730489</v>
      </c>
      <c r="E153" s="111">
        <v>398.2497318799999</v>
      </c>
      <c r="F153" s="111">
        <v>42.946000000000005</v>
      </c>
      <c r="G153" s="111">
        <v>7.3034320928511729</v>
      </c>
      <c r="H153" s="111">
        <v>267.61007208239999</v>
      </c>
      <c r="I153" s="111">
        <v>762.99690569418294</v>
      </c>
      <c r="J153" s="114"/>
      <c r="K153" s="111">
        <v>-0.85851399653741112</v>
      </c>
      <c r="L153" s="111">
        <v>-1.5936729895718145</v>
      </c>
      <c r="M153" s="111">
        <v>-1.0876992000001451</v>
      </c>
      <c r="N153" s="111">
        <v>0.65557779463899379</v>
      </c>
      <c r="O153" s="111">
        <v>0.89179944870075634</v>
      </c>
      <c r="P153" s="111">
        <v>-0.92507185411199089</v>
      </c>
      <c r="Q153" s="111">
        <v>-2.9175807968815661</v>
      </c>
      <c r="S153" s="130"/>
    </row>
    <row r="154" spans="1:19" ht="15.5">
      <c r="B154" s="118">
        <v>43647</v>
      </c>
      <c r="C154" s="110">
        <v>28.947305669998258</v>
      </c>
      <c r="D154" s="110">
        <v>19.678139897023438</v>
      </c>
      <c r="E154" s="110">
        <v>384.5511650322581</v>
      </c>
      <c r="F154" s="110">
        <v>40.855161290322577</v>
      </c>
      <c r="G154" s="110">
        <v>8.5785420493804629</v>
      </c>
      <c r="H154" s="110">
        <v>261.10899108000001</v>
      </c>
      <c r="I154" s="110">
        <v>743.71930501898282</v>
      </c>
      <c r="J154" s="114"/>
      <c r="K154" s="110">
        <v>1.182179903051761E-2</v>
      </c>
      <c r="L154" s="110">
        <v>-1.4430764675406564</v>
      </c>
      <c r="M154" s="110">
        <v>-0.3709204645160753</v>
      </c>
      <c r="N154" s="110">
        <v>1.1420699843229229</v>
      </c>
      <c r="O154" s="110">
        <v>0.38339567407524378</v>
      </c>
      <c r="P154" s="110">
        <v>0.65366060351999522</v>
      </c>
      <c r="Q154" s="110">
        <v>0.37695112889196025</v>
      </c>
      <c r="S154" s="130"/>
    </row>
    <row r="155" spans="1:19" ht="15.5">
      <c r="B155" s="119">
        <v>43678</v>
      </c>
      <c r="C155" s="111">
        <v>31.19522040623638</v>
      </c>
      <c r="D155" s="111">
        <v>22.643375902978008</v>
      </c>
      <c r="E155" s="111">
        <v>373.85775360000008</v>
      </c>
      <c r="F155" s="111">
        <v>38.914838709677426</v>
      </c>
      <c r="G155" s="111">
        <v>43.679626032538266</v>
      </c>
      <c r="H155" s="111">
        <v>259.57430966303997</v>
      </c>
      <c r="I155" s="111">
        <v>769.86512431447022</v>
      </c>
      <c r="J155" s="114"/>
      <c r="K155" s="111">
        <v>0.6307042772041207</v>
      </c>
      <c r="L155" s="111">
        <v>-1.1133306721578258</v>
      </c>
      <c r="M155" s="111">
        <v>2.9382289161290487</v>
      </c>
      <c r="N155" s="111">
        <v>0.33324263935423204</v>
      </c>
      <c r="O155" s="111">
        <v>0.35559080610171634</v>
      </c>
      <c r="P155" s="111">
        <v>0.31262028864000513</v>
      </c>
      <c r="Q155" s="111">
        <v>3.4570562552713682</v>
      </c>
      <c r="S155" s="130"/>
    </row>
    <row r="156" spans="1:19" ht="15.5">
      <c r="B156" s="118">
        <v>43709</v>
      </c>
      <c r="C156" s="110">
        <v>32.884426241024528</v>
      </c>
      <c r="D156" s="110">
        <v>28.291902941513648</v>
      </c>
      <c r="E156" s="110">
        <v>365.83532456</v>
      </c>
      <c r="F156" s="110">
        <v>38.557333333333332</v>
      </c>
      <c r="G156" s="110">
        <v>86.237196227189116</v>
      </c>
      <c r="H156" s="110">
        <v>258.35935354128003</v>
      </c>
      <c r="I156" s="110">
        <v>810.16553684434064</v>
      </c>
      <c r="J156" s="114"/>
      <c r="K156" s="110">
        <v>0.41442624102452896</v>
      </c>
      <c r="L156" s="110">
        <v>-1.6288460914944203</v>
      </c>
      <c r="M156" s="110">
        <v>1.7089178799998876</v>
      </c>
      <c r="N156" s="110">
        <v>0.10168342223940385</v>
      </c>
      <c r="O156" s="110">
        <v>-0.56908271688935486</v>
      </c>
      <c r="P156" s="110">
        <v>2.9367360448000284</v>
      </c>
      <c r="Q156" s="110">
        <v>2.9638347796800417</v>
      </c>
      <c r="S156" s="130"/>
    </row>
    <row r="157" spans="1:19" ht="15.5">
      <c r="B157" s="119">
        <v>43739</v>
      </c>
      <c r="C157" s="111">
        <v>32.924557393854698</v>
      </c>
      <c r="D157" s="111">
        <v>31.307288964692699</v>
      </c>
      <c r="E157" s="111">
        <v>358.54631972903223</v>
      </c>
      <c r="F157" s="111">
        <v>38.451935483870969</v>
      </c>
      <c r="G157" s="111">
        <v>100.66257495214084</v>
      </c>
      <c r="H157" s="111">
        <v>257.6985879312</v>
      </c>
      <c r="I157" s="111">
        <v>819.59126445479137</v>
      </c>
      <c r="J157" s="114"/>
      <c r="K157" s="111">
        <v>0.29875094224179577</v>
      </c>
      <c r="L157" s="111">
        <v>-1.4907371096086415</v>
      </c>
      <c r="M157" s="111">
        <v>1.3702754322579835</v>
      </c>
      <c r="N157" s="111">
        <v>-0.25204376372867898</v>
      </c>
      <c r="O157" s="111">
        <v>-2.6951373700993315</v>
      </c>
      <c r="P157" s="111">
        <v>3.7230234374399913</v>
      </c>
      <c r="Q157" s="111">
        <v>0.95413156850304404</v>
      </c>
      <c r="S157" s="130"/>
    </row>
    <row r="158" spans="1:19" ht="15.5">
      <c r="B158" s="118">
        <v>43770</v>
      </c>
      <c r="C158" s="110">
        <v>32.045050694850588</v>
      </c>
      <c r="D158" s="110">
        <v>30.200546472384236</v>
      </c>
      <c r="E158" s="110">
        <v>353.91919136000001</v>
      </c>
      <c r="F158" s="110">
        <v>38.784999999999997</v>
      </c>
      <c r="G158" s="110">
        <v>97.20600691485599</v>
      </c>
      <c r="H158" s="110">
        <v>257.052506001344</v>
      </c>
      <c r="I158" s="110">
        <v>809.20830144343472</v>
      </c>
      <c r="J158" s="114"/>
      <c r="K158" s="110">
        <v>0.62505069485058584</v>
      </c>
      <c r="L158" s="110">
        <v>-0.85031529920101789</v>
      </c>
      <c r="M158" s="110">
        <v>1.8095947999999566</v>
      </c>
      <c r="N158" s="110">
        <v>-0.34830756857659395</v>
      </c>
      <c r="O158" s="110">
        <v>0.25022196204702141</v>
      </c>
      <c r="P158" s="110">
        <v>2.320021475392025</v>
      </c>
      <c r="Q158" s="110">
        <v>3.806266064511874</v>
      </c>
      <c r="S158" s="130"/>
    </row>
    <row r="159" spans="1:19" ht="15.5">
      <c r="A159" s="120"/>
      <c r="B159" s="119">
        <v>43800</v>
      </c>
      <c r="C159" s="111">
        <v>30.438449861484589</v>
      </c>
      <c r="D159" s="111">
        <v>27.597004267468218</v>
      </c>
      <c r="E159" s="111">
        <v>359.83138370322587</v>
      </c>
      <c r="F159" s="111">
        <v>39.561935483870968</v>
      </c>
      <c r="G159" s="111">
        <v>85.263650632177857</v>
      </c>
      <c r="H159" s="111">
        <v>260.96689094880003</v>
      </c>
      <c r="I159" s="111">
        <v>803.65931489702757</v>
      </c>
      <c r="J159" s="114"/>
      <c r="K159" s="111">
        <v>1.0642563130974914</v>
      </c>
      <c r="L159" s="111">
        <v>-0.19254750452543945</v>
      </c>
      <c r="M159" s="111">
        <v>4.7649495483871647</v>
      </c>
      <c r="N159" s="111">
        <v>-0.47568143929948548</v>
      </c>
      <c r="O159" s="111">
        <v>-0.43087701424964564</v>
      </c>
      <c r="P159" s="111">
        <v>2.9841027552000128</v>
      </c>
      <c r="Q159" s="111">
        <v>7.7142026586100201</v>
      </c>
      <c r="S159" s="130"/>
    </row>
    <row r="160" spans="1:19" ht="15.5">
      <c r="B160" s="118">
        <v>43831</v>
      </c>
      <c r="C160" s="110">
        <v>27.899213378736317</v>
      </c>
      <c r="D160" s="110">
        <v>23.794948389591198</v>
      </c>
      <c r="E160" s="110">
        <v>369.24474360000011</v>
      </c>
      <c r="F160" s="110">
        <v>40.29</v>
      </c>
      <c r="G160" s="110">
        <v>76.864706757118398</v>
      </c>
      <c r="H160" s="110">
        <v>268.24241766624004</v>
      </c>
      <c r="I160" s="110">
        <v>806.33602979168609</v>
      </c>
      <c r="J160" s="144"/>
      <c r="K160" s="110">
        <v>1.4508262819621223</v>
      </c>
      <c r="L160" s="110">
        <v>0.31444146986188315</v>
      </c>
      <c r="M160" s="110">
        <v>6.1132955612904425</v>
      </c>
      <c r="N160" s="110">
        <v>-0.53870967741935516</v>
      </c>
      <c r="O160" s="110">
        <v>-0.54764577855334551</v>
      </c>
      <c r="P160" s="110">
        <v>3.7656534768000256</v>
      </c>
      <c r="Q160" s="110">
        <v>10.557861333941901</v>
      </c>
      <c r="S160" s="130"/>
    </row>
    <row r="161" spans="2:19" ht="15.5">
      <c r="B161" s="119">
        <v>43862</v>
      </c>
      <c r="C161" s="111">
        <v>26.592583791226158</v>
      </c>
      <c r="D161" s="111">
        <v>21.413505226192772</v>
      </c>
      <c r="E161" s="111">
        <v>382.28038986206894</v>
      </c>
      <c r="F161" s="111">
        <v>40.737241379310341</v>
      </c>
      <c r="G161" s="111">
        <v>62.80154734148676</v>
      </c>
      <c r="H161" s="111">
        <v>271.82530097428969</v>
      </c>
      <c r="I161" s="111">
        <v>805.65056857457466</v>
      </c>
      <c r="J161" s="144"/>
      <c r="K161" s="111">
        <v>2.7247266483690176</v>
      </c>
      <c r="L161" s="111">
        <v>0.97597112947112663</v>
      </c>
      <c r="M161" s="111">
        <v>4.8390558620689035</v>
      </c>
      <c r="N161" s="111">
        <v>-0.55990147783252553</v>
      </c>
      <c r="O161" s="111">
        <v>-2.2274267023192564</v>
      </c>
      <c r="P161" s="111">
        <v>4.907459531021118</v>
      </c>
      <c r="Q161" s="111">
        <v>10.659884990778323</v>
      </c>
      <c r="S161" s="130"/>
    </row>
    <row r="162" spans="2:19" ht="15.5">
      <c r="B162" s="118">
        <v>43891</v>
      </c>
      <c r="C162" s="110">
        <v>25.602253167561067</v>
      </c>
      <c r="D162" s="110">
        <v>20.645086840394306</v>
      </c>
      <c r="E162" s="110">
        <v>398.02554011612904</v>
      </c>
      <c r="F162" s="110">
        <v>42.17354838709678</v>
      </c>
      <c r="G162" s="110">
        <v>52.620889578788237</v>
      </c>
      <c r="H162" s="110">
        <v>275.70267455424005</v>
      </c>
      <c r="I162" s="110">
        <v>814.76999264420942</v>
      </c>
      <c r="J162" s="144"/>
      <c r="K162" s="110">
        <v>1.5538660707868743</v>
      </c>
      <c r="L162" s="110">
        <v>1.2638711927586819</v>
      </c>
      <c r="M162" s="110">
        <v>5.1618720387096459</v>
      </c>
      <c r="N162" s="110">
        <v>-0.68451612903224657</v>
      </c>
      <c r="O162" s="110">
        <v>-1.0415477277443372</v>
      </c>
      <c r="P162" s="110">
        <v>7.9149773078400472</v>
      </c>
      <c r="Q162" s="110">
        <v>14.168522753318712</v>
      </c>
      <c r="S162" s="130"/>
    </row>
    <row r="163" spans="2:19" ht="15.5">
      <c r="B163" s="119">
        <v>43922</v>
      </c>
      <c r="C163" s="111">
        <v>26.453227806121841</v>
      </c>
      <c r="D163" s="111">
        <v>20.785036990936728</v>
      </c>
      <c r="E163" s="111">
        <v>410.67216316000003</v>
      </c>
      <c r="F163" s="111">
        <v>44.289000000000001</v>
      </c>
      <c r="G163" s="111">
        <v>43.907176883858284</v>
      </c>
      <c r="H163" s="111">
        <v>274.349881305216</v>
      </c>
      <c r="I163" s="111">
        <v>820.45648614613287</v>
      </c>
      <c r="J163" s="144"/>
      <c r="K163" s="111">
        <v>1.8898944727885088</v>
      </c>
      <c r="L163" s="111">
        <v>1.4069979968321533</v>
      </c>
      <c r="M163" s="111">
        <v>1.5292532800000345</v>
      </c>
      <c r="N163" s="111">
        <v>-0.34800000000000608</v>
      </c>
      <c r="O163" s="111">
        <v>-0.24255227369097554</v>
      </c>
      <c r="P163" s="111">
        <v>3.6856037362239817</v>
      </c>
      <c r="Q163" s="111">
        <v>7.9211972121536292</v>
      </c>
      <c r="S163" s="130"/>
    </row>
    <row r="164" spans="2:19" ht="15.5">
      <c r="B164" s="118">
        <v>43952</v>
      </c>
      <c r="C164" s="110">
        <v>28.081164738227944</v>
      </c>
      <c r="D164" s="110">
        <v>21.083059510585734</v>
      </c>
      <c r="E164" s="110">
        <v>410.10050496774198</v>
      </c>
      <c r="F164" s="110">
        <v>44.620322580645158</v>
      </c>
      <c r="G164" s="110">
        <v>28.362507546789185</v>
      </c>
      <c r="H164" s="110">
        <v>269.59236891263998</v>
      </c>
      <c r="I164" s="110">
        <v>801.83992825662995</v>
      </c>
      <c r="J164" s="144"/>
      <c r="K164" s="110">
        <v>2.7618098995182656</v>
      </c>
      <c r="L164" s="110">
        <v>1.2839249697302932</v>
      </c>
      <c r="M164" s="110">
        <v>-0.41477930322582779</v>
      </c>
      <c r="N164" s="110">
        <v>-0.38483870967741751</v>
      </c>
      <c r="O164" s="110">
        <v>1.1651913564161944</v>
      </c>
      <c r="P164" s="110">
        <v>-1.2220611283200356</v>
      </c>
      <c r="Q164" s="110">
        <v>3.1892470844413765</v>
      </c>
      <c r="S164" s="130"/>
    </row>
    <row r="165" spans="2:19" ht="15.5">
      <c r="B165" s="119">
        <v>43983</v>
      </c>
      <c r="C165" s="111">
        <v>29.796086174855962</v>
      </c>
      <c r="D165" s="111">
        <v>20.940270825034613</v>
      </c>
      <c r="E165" s="111">
        <v>402.74490780000002</v>
      </c>
      <c r="F165" s="111">
        <v>42.695333333333338</v>
      </c>
      <c r="G165" s="111">
        <v>7.4516020026134155</v>
      </c>
      <c r="H165" s="111">
        <v>270.38528764473602</v>
      </c>
      <c r="I165" s="111">
        <v>774.01348778057331</v>
      </c>
      <c r="J165" s="144"/>
      <c r="K165" s="111">
        <v>2.8655554866545394</v>
      </c>
      <c r="L165" s="111">
        <v>0.98313187430412441</v>
      </c>
      <c r="M165" s="111">
        <v>4.495175920000122</v>
      </c>
      <c r="N165" s="111">
        <v>-0.25066666666666748</v>
      </c>
      <c r="O165" s="111">
        <v>0.14816990976224265</v>
      </c>
      <c r="P165" s="111">
        <v>2.7752155623360295</v>
      </c>
      <c r="Q165" s="111">
        <v>11.016582086390372</v>
      </c>
      <c r="S165" s="130"/>
    </row>
    <row r="166" spans="2:19" ht="15.5">
      <c r="B166" s="118">
        <v>44013</v>
      </c>
      <c r="C166" s="110">
        <v>31.141977924034244</v>
      </c>
      <c r="D166" s="110">
        <v>20.288446183303009</v>
      </c>
      <c r="E166" s="110">
        <v>391.48462087741933</v>
      </c>
      <c r="F166" s="110">
        <v>40.694516129032259</v>
      </c>
      <c r="G166" s="110">
        <v>8.9740741284582111</v>
      </c>
      <c r="H166" s="110">
        <v>266.52300607871996</v>
      </c>
      <c r="I166" s="110">
        <v>759.10664132096701</v>
      </c>
      <c r="J166" s="144"/>
      <c r="K166" s="110">
        <v>2.1946722540359858</v>
      </c>
      <c r="L166" s="110">
        <v>0.61030628627957029</v>
      </c>
      <c r="M166" s="110">
        <v>6.9334558451612338</v>
      </c>
      <c r="N166" s="110">
        <v>-0.16064516129031858</v>
      </c>
      <c r="O166" s="110">
        <v>0.39553207907774812</v>
      </c>
      <c r="P166" s="110">
        <v>5.4140149987199493</v>
      </c>
      <c r="Q166" s="110">
        <v>15.387336301984192</v>
      </c>
      <c r="S166" s="130"/>
    </row>
    <row r="167" spans="2:19" ht="15.5">
      <c r="B167" s="119">
        <v>44044</v>
      </c>
      <c r="C167" s="111">
        <v>32.769409627125839</v>
      </c>
      <c r="D167" s="111">
        <v>23.122551237653163</v>
      </c>
      <c r="E167" s="111">
        <v>375.24713895483887</v>
      </c>
      <c r="F167" s="111">
        <v>38.725161290322582</v>
      </c>
      <c r="G167" s="111">
        <v>45.987270795236682</v>
      </c>
      <c r="H167" s="111">
        <v>264.76096445184004</v>
      </c>
      <c r="I167" s="111">
        <v>780.61249635701711</v>
      </c>
      <c r="J167" s="144"/>
      <c r="K167" s="111">
        <v>1.5741892208894583</v>
      </c>
      <c r="L167" s="111">
        <v>0.47917533467515483</v>
      </c>
      <c r="M167" s="111">
        <v>1.3893853548387938</v>
      </c>
      <c r="N167" s="111">
        <v>-0.18967741935484383</v>
      </c>
      <c r="O167" s="111">
        <v>2.3076447626984162</v>
      </c>
      <c r="P167" s="111">
        <v>5.1866547888000696</v>
      </c>
      <c r="Q167" s="111">
        <v>10.747372042546885</v>
      </c>
      <c r="S167" s="130"/>
    </row>
    <row r="168" spans="2:19" ht="15.5">
      <c r="B168" s="118">
        <v>44075</v>
      </c>
      <c r="C168" s="110">
        <v>34.076709977950792</v>
      </c>
      <c r="D168" s="110">
        <v>28.929104566305174</v>
      </c>
      <c r="E168" s="110">
        <v>370.34927624000011</v>
      </c>
      <c r="F168" s="110">
        <v>38.667000000000002</v>
      </c>
      <c r="G168" s="110">
        <v>87.651569402451983</v>
      </c>
      <c r="H168" s="110">
        <v>264.761438118944</v>
      </c>
      <c r="I168" s="110">
        <v>824.43509830565199</v>
      </c>
      <c r="J168" s="144"/>
      <c r="K168" s="110">
        <v>1.1922837369262638</v>
      </c>
      <c r="L168" s="110">
        <v>0.6372016247915262</v>
      </c>
      <c r="M168" s="110">
        <v>4.5139516800001047</v>
      </c>
      <c r="N168" s="110">
        <v>0.10966666666666924</v>
      </c>
      <c r="O168" s="110">
        <v>1.4143731752628668</v>
      </c>
      <c r="P168" s="110">
        <v>6.4020845776639703</v>
      </c>
      <c r="Q168" s="110">
        <v>14.269561461311355</v>
      </c>
      <c r="S168" s="130"/>
    </row>
    <row r="169" spans="2:19" ht="15.5">
      <c r="B169" s="119">
        <v>44105</v>
      </c>
      <c r="C169" s="111">
        <v>34.814213661916895</v>
      </c>
      <c r="D169" s="111">
        <v>31.041610933462383</v>
      </c>
      <c r="E169" s="111">
        <v>361.80659783225809</v>
      </c>
      <c r="F169" s="111">
        <v>38.857741935483865</v>
      </c>
      <c r="G169" s="111">
        <v>101.50010907583909</v>
      </c>
      <c r="H169" s="111">
        <v>264.34887407136</v>
      </c>
      <c r="I169" s="111">
        <v>832.36914751032032</v>
      </c>
      <c r="J169" s="144"/>
      <c r="K169" s="111">
        <v>1.8896562680621969</v>
      </c>
      <c r="L169" s="111">
        <v>-0.26567803123031553</v>
      </c>
      <c r="M169" s="111">
        <v>3.2602781032258576</v>
      </c>
      <c r="N169" s="111">
        <v>0.40580645161289652</v>
      </c>
      <c r="O169" s="111">
        <v>0.83753412369824787</v>
      </c>
      <c r="P169" s="111">
        <v>6.6502861401600057</v>
      </c>
      <c r="Q169" s="111">
        <v>12.777883055528946</v>
      </c>
      <c r="S169" s="130"/>
    </row>
    <row r="170" spans="2:19" ht="15.5">
      <c r="B170" s="118">
        <v>44136</v>
      </c>
      <c r="C170" s="110">
        <v>34.347217917953643</v>
      </c>
      <c r="D170" s="110">
        <v>30.164801344518665</v>
      </c>
      <c r="E170" s="110">
        <v>357.54647396000001</v>
      </c>
      <c r="F170" s="110">
        <v>39.674333333333337</v>
      </c>
      <c r="G170" s="110">
        <v>94.769471162287303</v>
      </c>
      <c r="H170" s="110">
        <v>265.818663095072</v>
      </c>
      <c r="I170" s="110">
        <v>822.3209608131649</v>
      </c>
      <c r="J170" s="144"/>
      <c r="K170" s="110">
        <v>2.302167223103055</v>
      </c>
      <c r="L170" s="110">
        <v>-3.5745127865570936E-2</v>
      </c>
      <c r="M170" s="110">
        <v>3.6272826000000009</v>
      </c>
      <c r="N170" s="110">
        <v>0.88933333333334019</v>
      </c>
      <c r="O170" s="110">
        <v>-2.4365357525686875</v>
      </c>
      <c r="P170" s="110">
        <v>8.7661570937279976</v>
      </c>
      <c r="Q170" s="110">
        <v>13.112659369730181</v>
      </c>
      <c r="S170" s="130"/>
    </row>
    <row r="171" spans="2:19" ht="15.5">
      <c r="B171" s="119">
        <v>44166</v>
      </c>
      <c r="C171" s="111">
        <v>32.653231993528223</v>
      </c>
      <c r="D171" s="111">
        <v>27.383535314897046</v>
      </c>
      <c r="E171" s="111">
        <v>360.60862498064517</v>
      </c>
      <c r="F171" s="111">
        <v>40.45870967741935</v>
      </c>
      <c r="G171" s="111">
        <v>85.88067982284835</v>
      </c>
      <c r="H171" s="111">
        <v>267.87295732512001</v>
      </c>
      <c r="I171" s="111">
        <v>814.85773911445813</v>
      </c>
      <c r="J171" s="144"/>
      <c r="K171" s="111">
        <v>2.2147821320436343</v>
      </c>
      <c r="L171" s="111">
        <v>-0.21346895257117282</v>
      </c>
      <c r="M171" s="111">
        <v>0.77724127741930715</v>
      </c>
      <c r="N171" s="111">
        <v>0.8967741935483815</v>
      </c>
      <c r="O171" s="111">
        <v>0.61702919067049322</v>
      </c>
      <c r="P171" s="111">
        <v>6.9060663763199841</v>
      </c>
      <c r="Q171" s="111">
        <v>11.198424217430556</v>
      </c>
      <c r="S171" s="130"/>
    </row>
    <row r="172" spans="2:19" ht="15.5">
      <c r="B172" s="118">
        <v>44197</v>
      </c>
      <c r="C172" s="110">
        <v>30.043310757348735</v>
      </c>
      <c r="D172" s="110">
        <v>24.569827446999629</v>
      </c>
      <c r="E172" s="110">
        <v>367.30430326451619</v>
      </c>
      <c r="F172" s="110">
        <v>40.463548387096772</v>
      </c>
      <c r="G172" s="110">
        <v>77.505915085241327</v>
      </c>
      <c r="H172" s="110">
        <v>275.17690406879996</v>
      </c>
      <c r="I172" s="110">
        <v>815.06380901000261</v>
      </c>
      <c r="J172" s="144"/>
      <c r="K172" s="110">
        <v>2.1440973786124182</v>
      </c>
      <c r="L172" s="110">
        <v>0.77487905740843033</v>
      </c>
      <c r="M172" s="110">
        <v>-1.9404403354839133</v>
      </c>
      <c r="N172" s="110">
        <v>0.17354838709677267</v>
      </c>
      <c r="O172" s="110">
        <v>0.64120832812292861</v>
      </c>
      <c r="P172" s="110">
        <v>6.9344864025599122</v>
      </c>
      <c r="Q172" s="110">
        <v>8.7277792183165275</v>
      </c>
      <c r="S172" s="130"/>
    </row>
    <row r="173" spans="2:19" ht="15.5">
      <c r="B173" s="119">
        <v>44228</v>
      </c>
      <c r="C173" s="111">
        <v>28.128687920022834</v>
      </c>
      <c r="D173" s="111">
        <v>22.060400950615211</v>
      </c>
      <c r="E173" s="111">
        <v>381.45291848571435</v>
      </c>
      <c r="F173" s="111">
        <v>41.057857142857138</v>
      </c>
      <c r="G173" s="111">
        <v>67.020465868151774</v>
      </c>
      <c r="H173" s="111">
        <v>278.22951938725714</v>
      </c>
      <c r="I173" s="111">
        <v>817.94984975461841</v>
      </c>
      <c r="J173" s="144"/>
      <c r="K173" s="111">
        <v>1.5361041287966763</v>
      </c>
      <c r="L173" s="111">
        <v>0.64689572442243914</v>
      </c>
      <c r="M173" s="111">
        <v>-0.82747137635459467</v>
      </c>
      <c r="N173" s="111">
        <v>0.32061576354679744</v>
      </c>
      <c r="O173" s="111">
        <v>4.2189185266650142</v>
      </c>
      <c r="P173" s="111">
        <v>6.4042184129674524</v>
      </c>
      <c r="Q173" s="111">
        <v>12.299281180043749</v>
      </c>
      <c r="S173" s="130"/>
    </row>
    <row r="174" spans="2:19" ht="15.5">
      <c r="B174" s="118">
        <v>44256</v>
      </c>
      <c r="C174" s="110">
        <v>26.720118155283945</v>
      </c>
      <c r="D174" s="110">
        <v>20.272062519347863</v>
      </c>
      <c r="E174" s="110">
        <v>403.43740753548394</v>
      </c>
      <c r="F174" s="110">
        <v>43.237419354838707</v>
      </c>
      <c r="G174" s="110">
        <v>57.781990008786472</v>
      </c>
      <c r="H174" s="110">
        <v>281.31562973664001</v>
      </c>
      <c r="I174" s="110">
        <v>832.764627310381</v>
      </c>
      <c r="J174" s="144"/>
      <c r="K174" s="110">
        <v>1.1178649877228786</v>
      </c>
      <c r="L174" s="110">
        <v>-0.37302432104644367</v>
      </c>
      <c r="M174" s="110">
        <v>5.4118674193549055</v>
      </c>
      <c r="N174" s="110">
        <v>1.0638709677419271</v>
      </c>
      <c r="O174" s="110">
        <v>5.1611004299982355</v>
      </c>
      <c r="P174" s="110">
        <v>5.6129551823999577</v>
      </c>
      <c r="Q174" s="110">
        <v>17.994634666171578</v>
      </c>
      <c r="S174" s="130"/>
    </row>
    <row r="175" spans="2:19" ht="15.5">
      <c r="B175" s="119">
        <v>44287</v>
      </c>
      <c r="C175" s="111">
        <v>27.372457333333333</v>
      </c>
      <c r="D175" s="111">
        <v>20.813085261008005</v>
      </c>
      <c r="E175" s="111">
        <v>417.36021835999998</v>
      </c>
      <c r="F175" s="111">
        <v>45.147834104748533</v>
      </c>
      <c r="G175" s="111">
        <v>49.011488558388592</v>
      </c>
      <c r="H175" s="111">
        <v>284.12921233439999</v>
      </c>
      <c r="I175" s="111">
        <v>843.8342959518784</v>
      </c>
      <c r="J175" s="144"/>
      <c r="K175" s="111">
        <v>0.91922952721149187</v>
      </c>
      <c r="L175" s="111">
        <v>2.8048270071277415E-2</v>
      </c>
      <c r="M175" s="111">
        <v>6.6880551999999511</v>
      </c>
      <c r="N175" s="111">
        <v>0.8588341047485315</v>
      </c>
      <c r="O175" s="111">
        <v>5.1043116745303081</v>
      </c>
      <c r="P175" s="111">
        <v>9.779331029183993</v>
      </c>
      <c r="Q175" s="111">
        <v>23.377809805745528</v>
      </c>
      <c r="S175" s="130"/>
    </row>
    <row r="176" spans="2:19" ht="15.5">
      <c r="B176" s="118">
        <v>44317</v>
      </c>
      <c r="C176" s="110">
        <v>29.039088101742795</v>
      </c>
      <c r="D176" s="110">
        <v>21.649855178023682</v>
      </c>
      <c r="E176" s="110">
        <v>420.84404078709679</v>
      </c>
      <c r="F176" s="110">
        <v>45.352425068361548</v>
      </c>
      <c r="G176" s="110">
        <v>30.52086778244588</v>
      </c>
      <c r="H176" s="110">
        <v>282.13981049759997</v>
      </c>
      <c r="I176" s="110">
        <v>829.54608741527068</v>
      </c>
      <c r="J176" s="144"/>
      <c r="K176" s="110">
        <v>0.95792336351485119</v>
      </c>
      <c r="L176" s="110">
        <v>0.56679566743794751</v>
      </c>
      <c r="M176" s="110">
        <v>10.743535819354804</v>
      </c>
      <c r="N176" s="110">
        <v>0.73210248771638931</v>
      </c>
      <c r="O176" s="110">
        <v>2.1583602356566942</v>
      </c>
      <c r="P176" s="110">
        <v>12.547441584959984</v>
      </c>
      <c r="Q176" s="110">
        <v>27.70615915864073</v>
      </c>
      <c r="S176" s="130"/>
    </row>
    <row r="177" spans="2:19" ht="15.5">
      <c r="B177" s="119">
        <v>44348</v>
      </c>
      <c r="C177" s="111">
        <v>30.690437533333334</v>
      </c>
      <c r="D177" s="111">
        <v>20.83564820857892</v>
      </c>
      <c r="E177" s="111">
        <v>406.04717552000005</v>
      </c>
      <c r="F177" s="111">
        <v>43.297874335977937</v>
      </c>
      <c r="G177" s="111">
        <v>7.5887560616484127</v>
      </c>
      <c r="H177" s="111">
        <v>278.13827080300797</v>
      </c>
      <c r="I177" s="111">
        <v>786.59816246254672</v>
      </c>
      <c r="J177" s="144"/>
      <c r="K177" s="111">
        <v>0.89435135847737257</v>
      </c>
      <c r="L177" s="111">
        <v>-0.10462261645569271</v>
      </c>
      <c r="M177" s="111">
        <v>3.3022677200000317</v>
      </c>
      <c r="N177" s="111">
        <v>0.60254100264459964</v>
      </c>
      <c r="O177" s="111">
        <v>0.13715405903499711</v>
      </c>
      <c r="P177" s="111">
        <v>7.7529831582719453</v>
      </c>
      <c r="Q177" s="111">
        <v>12.584674681973411</v>
      </c>
      <c r="S177" s="130"/>
    </row>
    <row r="178" spans="2:19" ht="15.5">
      <c r="B178" s="118">
        <v>44378</v>
      </c>
      <c r="C178" s="110">
        <v>32.23412398827702</v>
      </c>
      <c r="D178" s="110">
        <v>19.857333609553272</v>
      </c>
      <c r="E178" s="110">
        <v>391.8614936129033</v>
      </c>
      <c r="F178" s="110">
        <v>40.315503987472155</v>
      </c>
      <c r="G178" s="110">
        <v>9.5668141977830778</v>
      </c>
      <c r="H178" s="110">
        <v>271.36862055263992</v>
      </c>
      <c r="I178" s="110">
        <v>765.20388994862878</v>
      </c>
      <c r="J178" s="144"/>
      <c r="K178" s="110">
        <v>1.092146064242776</v>
      </c>
      <c r="L178" s="110">
        <v>-0.43111257374973633</v>
      </c>
      <c r="M178" s="110">
        <v>0.37687273548397116</v>
      </c>
      <c r="N178" s="110">
        <v>-0.37901214156010354</v>
      </c>
      <c r="O178" s="110">
        <v>0.59274006932486678</v>
      </c>
      <c r="P178" s="110">
        <v>4.8456144739199658</v>
      </c>
      <c r="Q178" s="110">
        <v>6.0972486276617701</v>
      </c>
    </row>
    <row r="179" spans="2:19" ht="15.5">
      <c r="B179" s="119">
        <v>44409</v>
      </c>
      <c r="C179" s="111">
        <v>34.034639744398156</v>
      </c>
      <c r="D179" s="111">
        <v>22.56522750948217</v>
      </c>
      <c r="E179" s="111">
        <v>381.05342264516133</v>
      </c>
      <c r="F179" s="111">
        <v>38.711736578195868</v>
      </c>
      <c r="G179" s="111">
        <v>43.778343292475306</v>
      </c>
      <c r="H179" s="111">
        <v>266.02565561951997</v>
      </c>
      <c r="I179" s="111">
        <v>786.16902538923284</v>
      </c>
      <c r="J179" s="144"/>
      <c r="K179" s="111">
        <v>1.265230117272317</v>
      </c>
      <c r="L179" s="111">
        <v>-0.55732372817099218</v>
      </c>
      <c r="M179" s="111">
        <v>5.8062836903224593</v>
      </c>
      <c r="N179" s="111">
        <v>-1.34247121267137E-2</v>
      </c>
      <c r="O179" s="111">
        <v>-2.2089275027613766</v>
      </c>
      <c r="P179" s="111">
        <v>1.2646911676799277</v>
      </c>
      <c r="Q179" s="111">
        <v>5.5565290322157352</v>
      </c>
    </row>
    <row r="180" spans="2:19" ht="15.5">
      <c r="B180" s="118">
        <v>44440</v>
      </c>
      <c r="C180" s="110">
        <v>35.64650955438406</v>
      </c>
      <c r="D180" s="110">
        <v>28.426895583742159</v>
      </c>
      <c r="E180" s="110">
        <v>369.44286024000002</v>
      </c>
      <c r="F180" s="110">
        <v>38.47419762689006</v>
      </c>
      <c r="G180" s="110">
        <v>83.839976114197555</v>
      </c>
      <c r="H180" s="110">
        <v>264.57055027603201</v>
      </c>
      <c r="I180" s="110">
        <v>820.40098939524592</v>
      </c>
      <c r="J180" s="144"/>
      <c r="K180" s="110">
        <v>1.5697995764332688</v>
      </c>
      <c r="L180" s="110">
        <v>-0.50220898256301538</v>
      </c>
      <c r="M180" s="110">
        <v>-0.90641600000009248</v>
      </c>
      <c r="N180" s="110">
        <v>-0.19280237310994153</v>
      </c>
      <c r="O180" s="110">
        <v>-3.8115932882544286</v>
      </c>
      <c r="P180" s="110">
        <v>-0.1908878429119909</v>
      </c>
      <c r="Q180" s="110">
        <v>-4.0341089104060757</v>
      </c>
    </row>
    <row r="181" spans="2:19" ht="15.5">
      <c r="B181" s="119">
        <v>44470</v>
      </c>
      <c r="C181" s="111">
        <v>36.011507677419353</v>
      </c>
      <c r="D181" s="111">
        <v>30.736149620636358</v>
      </c>
      <c r="E181" s="111">
        <v>360.52811268387097</v>
      </c>
      <c r="F181" s="111">
        <v>38.557987463623292</v>
      </c>
      <c r="G181" s="111">
        <v>98.149815483870967</v>
      </c>
      <c r="H181" s="111">
        <v>264.63307433376002</v>
      </c>
      <c r="I181" s="111">
        <v>828.61664726318099</v>
      </c>
      <c r="J181" s="144"/>
      <c r="K181" s="111">
        <v>1.1972940155024574</v>
      </c>
      <c r="L181" s="111">
        <v>-0.30546131282602573</v>
      </c>
      <c r="M181" s="111">
        <v>-1.2784851483871194</v>
      </c>
      <c r="N181" s="111">
        <v>-0.2997544718605738</v>
      </c>
      <c r="O181" s="111">
        <v>-3.3502935919681249</v>
      </c>
      <c r="P181" s="111">
        <v>0.28420026240002016</v>
      </c>
      <c r="Q181" s="111">
        <v>-3.7525002471393236</v>
      </c>
    </row>
    <row r="182" spans="2:19" ht="15.5">
      <c r="B182" s="118">
        <v>44501</v>
      </c>
      <c r="C182" s="110">
        <v>35.900724844133563</v>
      </c>
      <c r="D182" s="110">
        <v>30.247837959134404</v>
      </c>
      <c r="E182" s="110">
        <v>355.36460115999995</v>
      </c>
      <c r="F182" s="110">
        <v>38.754755456747105</v>
      </c>
      <c r="G182" s="110">
        <v>93.353487700679281</v>
      </c>
      <c r="H182" s="110">
        <v>264.52649923536001</v>
      </c>
      <c r="I182" s="110">
        <v>818.14790635605425</v>
      </c>
      <c r="J182" s="144"/>
      <c r="K182" s="110">
        <v>1.5535069261799208</v>
      </c>
      <c r="L182" s="110">
        <v>8.3036614615739524E-2</v>
      </c>
      <c r="M182" s="110">
        <v>-2.1818728000000647</v>
      </c>
      <c r="N182" s="110">
        <v>-0.91957787658623147</v>
      </c>
      <c r="O182" s="110">
        <v>-1.4159834616080218</v>
      </c>
      <c r="P182" s="110">
        <v>-1.2921638597119909</v>
      </c>
      <c r="Q182" s="110">
        <v>-4.173054457110652</v>
      </c>
    </row>
    <row r="183" spans="2:19" ht="15.5">
      <c r="B183" s="119">
        <v>44531</v>
      </c>
      <c r="C183" s="111">
        <v>33.768786387924557</v>
      </c>
      <c r="D183" s="111">
        <v>27.312665649732882</v>
      </c>
      <c r="E183" s="111">
        <v>356.16415823225805</v>
      </c>
      <c r="F183" s="111">
        <v>39.294388683499065</v>
      </c>
      <c r="G183" s="111">
        <v>81.560420932545199</v>
      </c>
      <c r="H183" s="111">
        <v>267.00614652479999</v>
      </c>
      <c r="I183" s="111">
        <v>805.10656641075968</v>
      </c>
      <c r="J183" s="144"/>
      <c r="K183" s="111">
        <v>1.1155543943963337</v>
      </c>
      <c r="L183" s="111">
        <v>-7.086966516416382E-2</v>
      </c>
      <c r="M183" s="111">
        <v>-4.4444667483871285</v>
      </c>
      <c r="N183" s="111">
        <v>-1.1643209939202848</v>
      </c>
      <c r="O183" s="111">
        <v>-4.3202588903031511</v>
      </c>
      <c r="P183" s="111">
        <v>-0.86681080032002455</v>
      </c>
      <c r="Q183" s="111">
        <v>-9.7511727036984439</v>
      </c>
    </row>
    <row r="184" spans="2:19" ht="15.5">
      <c r="B184" s="118">
        <v>44562</v>
      </c>
      <c r="C184" s="110">
        <v>29.767615079569833</v>
      </c>
      <c r="D184" s="110">
        <v>23.237824091367766</v>
      </c>
      <c r="E184" s="110">
        <v>365.64080016774193</v>
      </c>
      <c r="F184" s="110">
        <v>39.762122670014548</v>
      </c>
      <c r="G184" s="110">
        <v>72.801129486083141</v>
      </c>
      <c r="H184" s="110">
        <v>270.70074993600002</v>
      </c>
      <c r="I184" s="110">
        <v>801.91024143077721</v>
      </c>
      <c r="J184" s="144"/>
      <c r="K184" s="110">
        <v>-0.27569567777890214</v>
      </c>
      <c r="L184" s="110">
        <v>-1.332003355631862</v>
      </c>
      <c r="M184" s="110">
        <v>-1.6635030967742637</v>
      </c>
      <c r="N184" s="110">
        <v>-0.70142571708222334</v>
      </c>
      <c r="O184" s="110">
        <v>-4.7047855991581855</v>
      </c>
      <c r="P184" s="110">
        <v>-4.4761541327999339</v>
      </c>
      <c r="Q184" s="110">
        <v>-13.15356757922541</v>
      </c>
    </row>
    <row r="185" spans="2:19" ht="15.5">
      <c r="B185" s="119">
        <v>44593</v>
      </c>
      <c r="C185" s="111">
        <v>29.137661098962685</v>
      </c>
      <c r="D185" s="111">
        <v>20.915327544661555</v>
      </c>
      <c r="E185" s="111">
        <v>382.7573944714286</v>
      </c>
      <c r="F185" s="111">
        <v>40.304416972300615</v>
      </c>
      <c r="G185" s="111">
        <v>61.503541603265532</v>
      </c>
      <c r="H185" s="111">
        <v>275.94830478102858</v>
      </c>
      <c r="I185" s="111">
        <v>810.56664647164757</v>
      </c>
      <c r="J185" s="130"/>
      <c r="K185" s="111">
        <v>1.0089731789398506</v>
      </c>
      <c r="L185" s="111">
        <v>-1.1450734059536565</v>
      </c>
      <c r="M185" s="111">
        <v>1.3044759857142481</v>
      </c>
      <c r="N185" s="111">
        <v>-0.75344017055652301</v>
      </c>
      <c r="O185" s="111">
        <v>-5.5169242648862422</v>
      </c>
      <c r="P185" s="111">
        <v>-2.2812146062285592</v>
      </c>
      <c r="Q185" s="111">
        <v>-7.3832032829708396</v>
      </c>
    </row>
    <row r="186" spans="2:19" ht="15.5">
      <c r="B186" s="118">
        <v>44621</v>
      </c>
      <c r="C186" s="110">
        <v>27.385416868557225</v>
      </c>
      <c r="D186" s="110">
        <v>19.388929358288017</v>
      </c>
      <c r="E186" s="110">
        <v>398.64896218064519</v>
      </c>
      <c r="F186" s="110">
        <v>42.259892450903429</v>
      </c>
      <c r="G186" s="110">
        <v>56.664177546561049</v>
      </c>
      <c r="H186" s="110">
        <v>280.1504086608</v>
      </c>
      <c r="I186" s="110">
        <v>824.49778706575489</v>
      </c>
      <c r="J186" s="130"/>
      <c r="K186" s="110">
        <v>0.66529871327328038</v>
      </c>
      <c r="L186" s="110">
        <v>-0.88313316105984541</v>
      </c>
      <c r="M186" s="110">
        <v>-4.7884453548387569</v>
      </c>
      <c r="N186" s="110">
        <v>-0.97752690393527786</v>
      </c>
      <c r="O186" s="110">
        <v>-1.1178124622254231</v>
      </c>
      <c r="P186" s="110">
        <v>-1.1652210758400088</v>
      </c>
      <c r="Q186" s="110">
        <v>-8.2668402446261098</v>
      </c>
    </row>
    <row r="187" spans="2:19" ht="15.5">
      <c r="B187" s="119">
        <v>44652</v>
      </c>
      <c r="C187" s="111">
        <v>27.912816663527835</v>
      </c>
      <c r="D187" s="111">
        <v>19.60204546846985</v>
      </c>
      <c r="E187" s="111">
        <v>411.33384684000004</v>
      </c>
      <c r="F187" s="111">
        <v>44.381869472274637</v>
      </c>
      <c r="G187" s="111">
        <v>46.273257380185697</v>
      </c>
      <c r="H187" s="111">
        <v>281.14842524892805</v>
      </c>
      <c r="I187" s="111">
        <v>830.65226107338617</v>
      </c>
      <c r="J187" s="130"/>
      <c r="K187" s="111">
        <v>0.54035933019450155</v>
      </c>
      <c r="L187" s="111">
        <v>-1.2110397925381555</v>
      </c>
      <c r="M187" s="111">
        <v>-6.026371519999941</v>
      </c>
      <c r="N187" s="111">
        <v>-0.76596463247389579</v>
      </c>
      <c r="O187" s="111">
        <v>-2.738231178202895</v>
      </c>
      <c r="P187" s="111">
        <v>-2.9807870854719454</v>
      </c>
      <c r="Q187" s="111">
        <v>-13.182034878492232</v>
      </c>
    </row>
    <row r="188" spans="2:19" ht="15.5">
      <c r="B188" s="118">
        <v>44682</v>
      </c>
      <c r="C188" s="110">
        <v>29.158623218855237</v>
      </c>
      <c r="D188" s="110">
        <v>19.821065468456759</v>
      </c>
      <c r="E188" s="110">
        <v>414.27680624516125</v>
      </c>
      <c r="F188" s="110">
        <v>44.545904668858775</v>
      </c>
      <c r="G188" s="110">
        <v>28.529196681429873</v>
      </c>
      <c r="H188" s="110">
        <v>280.71880918560004</v>
      </c>
      <c r="I188" s="110">
        <v>817.05040546836199</v>
      </c>
      <c r="J188" s="130"/>
      <c r="K188" s="110">
        <v>0.11953511711244147</v>
      </c>
      <c r="L188" s="110">
        <v>-1.828789709566923</v>
      </c>
      <c r="M188" s="110">
        <v>-6.5672345419355338</v>
      </c>
      <c r="N188" s="110">
        <v>-0.80652039950277299</v>
      </c>
      <c r="O188" s="110">
        <v>-1.9916711010160064</v>
      </c>
      <c r="P188" s="110">
        <v>-1.4210013119999303</v>
      </c>
      <c r="Q188" s="110">
        <v>-12.495681946908689</v>
      </c>
    </row>
    <row r="189" spans="2:19" ht="15.5">
      <c r="B189" s="119">
        <v>44713</v>
      </c>
      <c r="C189" s="111">
        <v>30.47277132837748</v>
      </c>
      <c r="D189" s="111">
        <v>18.992780690343821</v>
      </c>
      <c r="E189" s="111">
        <v>404.46288984000006</v>
      </c>
      <c r="F189" s="111">
        <v>42.189646106065723</v>
      </c>
      <c r="G189" s="111">
        <v>7.5750479999999998</v>
      </c>
      <c r="H189" s="111">
        <v>277.81522983807997</v>
      </c>
      <c r="I189" s="111">
        <v>781.50836580286705</v>
      </c>
      <c r="J189" s="130"/>
      <c r="K189" s="111">
        <v>-0.21766620495585443</v>
      </c>
      <c r="L189" s="111">
        <v>-1.8428675182350993</v>
      </c>
      <c r="M189" s="111">
        <v>-1.5842856799999936</v>
      </c>
      <c r="N189" s="111">
        <v>-1.1082282299122141</v>
      </c>
      <c r="O189" s="111">
        <v>-1.3708061648412873E-2</v>
      </c>
      <c r="P189" s="111">
        <v>-0.32304096492799772</v>
      </c>
      <c r="Q189" s="111">
        <v>-5.0897966596796778</v>
      </c>
    </row>
    <row r="190" spans="2:19" ht="15.5">
      <c r="B190" s="118">
        <v>44743</v>
      </c>
      <c r="C190" s="110">
        <v>31.915929887384276</v>
      </c>
      <c r="D190" s="110">
        <v>18.393528132207372</v>
      </c>
      <c r="E190" s="110">
        <v>392.71924718709687</v>
      </c>
      <c r="F190" s="110">
        <v>39.822931728590312</v>
      </c>
      <c r="G190" s="110">
        <v>9.0223896774193548</v>
      </c>
      <c r="H190" s="110">
        <v>272.54805164160001</v>
      </c>
      <c r="I190" s="110">
        <v>764.42207825429819</v>
      </c>
      <c r="J190" s="130"/>
      <c r="K190" s="110">
        <v>-0.31819410089274314</v>
      </c>
      <c r="L190" s="110">
        <v>-1.4638054773459004</v>
      </c>
      <c r="M190" s="110">
        <v>0.85775357419356624</v>
      </c>
      <c r="N190" s="110">
        <v>-0.49257225888184308</v>
      </c>
      <c r="O190" s="110">
        <v>-0.54442452036372302</v>
      </c>
      <c r="P190" s="110">
        <v>1.1794310889600865</v>
      </c>
      <c r="Q190" s="110">
        <v>-0.78181169433059949</v>
      </c>
    </row>
    <row r="191" spans="2:19" ht="15.5">
      <c r="B191" s="119">
        <v>44774</v>
      </c>
      <c r="C191" s="111">
        <v>34.2515229057338</v>
      </c>
      <c r="D191" s="111">
        <v>21.265874538950136</v>
      </c>
      <c r="E191" s="111">
        <v>379.91277956129039</v>
      </c>
      <c r="F191" s="111">
        <v>38.11773180806685</v>
      </c>
      <c r="G191" s="111">
        <v>41.634569032258064</v>
      </c>
      <c r="H191" s="111">
        <v>270.21760948992005</v>
      </c>
      <c r="I191" s="111">
        <v>785.40008733621926</v>
      </c>
      <c r="J191" s="130"/>
      <c r="K191" s="111">
        <v>0.21688316133564456</v>
      </c>
      <c r="L191" s="111">
        <v>-1.2993529705320341</v>
      </c>
      <c r="M191" s="111">
        <v>-1.1406430838709412</v>
      </c>
      <c r="N191" s="111">
        <v>-0.59400477012901831</v>
      </c>
      <c r="O191" s="111">
        <v>-2.143774260217242</v>
      </c>
      <c r="P191" s="111">
        <v>4.1919538704000843</v>
      </c>
      <c r="Q191" s="111">
        <v>-0.76893805301358498</v>
      </c>
    </row>
    <row r="192" spans="2:19" ht="15.5">
      <c r="B192" s="118">
        <v>44805</v>
      </c>
      <c r="C192" s="110">
        <v>35.769940279065395</v>
      </c>
      <c r="D192" s="110">
        <v>26.572259858998589</v>
      </c>
      <c r="E192" s="110">
        <v>372.88465128000001</v>
      </c>
      <c r="F192" s="110">
        <v>38.329901033791316</v>
      </c>
      <c r="G192" s="110">
        <v>81.156604000000002</v>
      </c>
      <c r="H192" s="110">
        <v>267.85969464620797</v>
      </c>
      <c r="I192" s="110">
        <v>822.57305109806339</v>
      </c>
      <c r="J192" s="130"/>
      <c r="K192" s="110">
        <v>0.12343072468133442</v>
      </c>
      <c r="L192" s="110">
        <v>-1.8546357247435701</v>
      </c>
      <c r="M192" s="110">
        <v>3.4417910399999982</v>
      </c>
      <c r="N192" s="110">
        <v>-0.1442965930987441</v>
      </c>
      <c r="O192" s="110">
        <v>-2.6833721141975531</v>
      </c>
      <c r="P192" s="110">
        <v>3.2891443701759613</v>
      </c>
      <c r="Q192" s="110">
        <v>2.1720617028174729</v>
      </c>
    </row>
    <row r="193" spans="2:17" ht="15.5">
      <c r="B193" s="119">
        <v>44835</v>
      </c>
      <c r="C193" s="111">
        <v>35.940338997093882</v>
      </c>
      <c r="D193" s="111">
        <v>28.662423943310689</v>
      </c>
      <c r="E193" s="111">
        <v>366.73194541935487</v>
      </c>
      <c r="F193" s="111">
        <v>39.198947326393238</v>
      </c>
      <c r="G193" s="111">
        <v>94.766419354838703</v>
      </c>
      <c r="H193" s="111">
        <v>267.27613677408004</v>
      </c>
      <c r="I193" s="111">
        <v>832.57621181507147</v>
      </c>
      <c r="J193" s="130"/>
      <c r="K193" s="111">
        <v>-7.1168680325470746E-2</v>
      </c>
      <c r="L193" s="111">
        <v>-2.0737256773256689</v>
      </c>
      <c r="M193" s="111">
        <v>6.2038327354838998</v>
      </c>
      <c r="N193" s="111">
        <v>0.64095986276994665</v>
      </c>
      <c r="O193" s="111">
        <v>-3.3833961290322634</v>
      </c>
      <c r="P193" s="111">
        <v>2.6430624403200227</v>
      </c>
      <c r="Q193" s="111">
        <v>3.9595645518904803</v>
      </c>
    </row>
    <row r="194" spans="2:17" ht="15.5">
      <c r="B194" s="118">
        <v>44866</v>
      </c>
      <c r="C194" s="110">
        <v>34.855698373601591</v>
      </c>
      <c r="D194" s="110">
        <v>27.297164893242563</v>
      </c>
      <c r="E194" s="110">
        <v>362.53856008000002</v>
      </c>
      <c r="F194" s="110">
        <v>39.686745670371664</v>
      </c>
      <c r="G194" s="110">
        <v>91.742248000000004</v>
      </c>
      <c r="H194" s="110">
        <v>267.008041193216</v>
      </c>
      <c r="I194" s="147">
        <v>823.12845821043197</v>
      </c>
      <c r="J194"/>
      <c r="K194" s="148">
        <v>-1.0450264705319725</v>
      </c>
      <c r="L194" s="110">
        <v>-2.9506730658918414</v>
      </c>
      <c r="M194" s="110">
        <v>7.1739589200000751</v>
      </c>
      <c r="N194" s="110">
        <v>0.93199021362455881</v>
      </c>
      <c r="O194" s="110">
        <v>-1.6112397006792776</v>
      </c>
      <c r="P194" s="110">
        <v>2.4815419578559954</v>
      </c>
      <c r="Q194" s="110">
        <v>4.9805518543777225</v>
      </c>
    </row>
    <row r="195" spans="2:17" ht="15.5">
      <c r="B195" s="119">
        <v>44896</v>
      </c>
      <c r="C195" s="111">
        <v>33.233059241063593</v>
      </c>
      <c r="D195" s="111">
        <v>25.491535420865532</v>
      </c>
      <c r="E195" s="111">
        <v>359.80757461935485</v>
      </c>
      <c r="F195" s="111">
        <v>39.602345598948794</v>
      </c>
      <c r="G195" s="111">
        <v>81.076196129032255</v>
      </c>
      <c r="H195" s="111">
        <v>268.62608802048004</v>
      </c>
      <c r="I195" s="145">
        <v>807.83679902974495</v>
      </c>
      <c r="J195" s="149"/>
      <c r="K195" s="146">
        <v>-0.5357271468609639</v>
      </c>
      <c r="L195" s="111">
        <v>-1.8211302288673501</v>
      </c>
      <c r="M195" s="111">
        <v>3.6434163870968064</v>
      </c>
      <c r="N195" s="111">
        <v>0.30795691544972925</v>
      </c>
      <c r="O195" s="111">
        <v>-0.48422480351294439</v>
      </c>
      <c r="P195" s="111">
        <v>1.6199414956800524</v>
      </c>
      <c r="Q195" s="111">
        <v>2.7302326189852693</v>
      </c>
    </row>
    <row r="196" spans="2:17" ht="15.5">
      <c r="B196" s="118">
        <v>44927</v>
      </c>
      <c r="C196" s="110">
        <v>30.806341939491912</v>
      </c>
      <c r="D196" s="110">
        <v>22.302806451612902</v>
      </c>
      <c r="E196" s="110">
        <v>370.75066815483871</v>
      </c>
      <c r="F196" s="110">
        <v>40.160645161290326</v>
      </c>
      <c r="G196" s="110">
        <v>73.682849032258076</v>
      </c>
      <c r="H196" s="110">
        <v>274.36693332096002</v>
      </c>
      <c r="I196" s="147">
        <v>812.07024406045196</v>
      </c>
      <c r="K196" s="148">
        <v>1.0387268599220789</v>
      </c>
      <c r="L196" s="110">
        <v>-0.9350176397548644</v>
      </c>
      <c r="M196" s="110">
        <v>5.1098679870967771</v>
      </c>
      <c r="N196" s="110">
        <v>0.39852249127577721</v>
      </c>
      <c r="O196" s="110">
        <v>0.88171954617493498</v>
      </c>
      <c r="P196" s="110">
        <v>3.666183384959993</v>
      </c>
      <c r="Q196" s="110">
        <v>10.16000262967475</v>
      </c>
    </row>
    <row r="197" spans="2:17" ht="15.5">
      <c r="B197" s="119">
        <v>44958</v>
      </c>
      <c r="C197" s="111">
        <v>28.75756598003424</v>
      </c>
      <c r="D197" s="111">
        <v>19.766710384394692</v>
      </c>
      <c r="E197" s="111">
        <v>387.34508494285728</v>
      </c>
      <c r="F197" s="111">
        <v>41.1875</v>
      </c>
      <c r="G197" s="111">
        <v>62.917294285714284</v>
      </c>
      <c r="H197" s="111">
        <v>278.74869236660572</v>
      </c>
      <c r="I197" s="145">
        <v>818.72284795960627</v>
      </c>
      <c r="K197" s="146">
        <v>-0.38009511892844472</v>
      </c>
      <c r="L197" s="111">
        <v>-1.1486171602668627</v>
      </c>
      <c r="M197" s="111">
        <v>4.5876904714286866</v>
      </c>
      <c r="N197" s="111">
        <v>0.88308302769938507</v>
      </c>
      <c r="O197" s="111">
        <v>1.4137526824487523</v>
      </c>
      <c r="P197" s="111">
        <v>2.8003875855771412</v>
      </c>
      <c r="Q197" s="111">
        <v>8.1562014879586968</v>
      </c>
    </row>
    <row r="198" spans="2:17" ht="15.5">
      <c r="B198" s="118">
        <v>44986</v>
      </c>
      <c r="C198" s="110">
        <v>26.526955869639579</v>
      </c>
      <c r="D198" s="110">
        <v>18.720185998733076</v>
      </c>
      <c r="E198" s="110">
        <v>403.13509482580645</v>
      </c>
      <c r="F198" s="110">
        <v>42.59129032258064</v>
      </c>
      <c r="G198" s="110">
        <v>56.859851612903228</v>
      </c>
      <c r="H198" s="110">
        <v>281.51456992032001</v>
      </c>
      <c r="I198" s="147">
        <v>829.3479485499829</v>
      </c>
      <c r="K198" s="148">
        <v>-0.85846099891764638</v>
      </c>
      <c r="L198" s="110">
        <v>-0.66874335955494146</v>
      </c>
      <c r="M198" s="110">
        <v>4.4861326451612626</v>
      </c>
      <c r="N198" s="110">
        <v>0.33139787167721124</v>
      </c>
      <c r="O198" s="110">
        <v>0.19567406634217832</v>
      </c>
      <c r="P198" s="110">
        <v>1.3641612595200172</v>
      </c>
      <c r="Q198" s="110">
        <v>4.8501614842280105</v>
      </c>
    </row>
    <row r="199" spans="2:17" ht="15.5">
      <c r="B199" s="119">
        <v>45017</v>
      </c>
      <c r="C199" s="111">
        <v>28.424065895453104</v>
      </c>
      <c r="D199" s="111">
        <v>19.238434225053428</v>
      </c>
      <c r="E199" s="111">
        <v>414.83584980000001</v>
      </c>
      <c r="F199" s="111">
        <v>44.408999999999999</v>
      </c>
      <c r="G199" s="111">
        <v>49.384798753739148</v>
      </c>
      <c r="H199" s="111">
        <v>281.98539502169598</v>
      </c>
      <c r="I199" s="145">
        <v>838.27754369594163</v>
      </c>
      <c r="K199" s="146">
        <v>0.5112492319252695</v>
      </c>
      <c r="L199" s="111">
        <v>-0.36361124341642181</v>
      </c>
      <c r="M199" s="111">
        <v>3.5020029599999702</v>
      </c>
      <c r="N199" s="111">
        <v>2.7130527725361731E-2</v>
      </c>
      <c r="O199" s="111">
        <v>3.1115413735534503</v>
      </c>
      <c r="P199" s="111">
        <v>0.8369697727679295</v>
      </c>
      <c r="Q199" s="111">
        <v>7.62528262255546</v>
      </c>
    </row>
    <row r="200" spans="2:17" ht="15.5">
      <c r="B200" s="118">
        <v>45047</v>
      </c>
      <c r="C200" s="110">
        <v>28.460892616175446</v>
      </c>
      <c r="D200" s="110">
        <v>20.105081230045258</v>
      </c>
      <c r="E200" s="110">
        <v>419.34437227096771</v>
      </c>
      <c r="F200" s="110">
        <v>44.780322580645162</v>
      </c>
      <c r="G200" s="110">
        <v>30.635613052278714</v>
      </c>
      <c r="H200" s="110">
        <v>282.09718045824002</v>
      </c>
      <c r="I200" s="147">
        <v>825.42346220835225</v>
      </c>
      <c r="K200" s="148">
        <v>-0.69773060267979048</v>
      </c>
      <c r="L200" s="110">
        <v>0.28401576158849906</v>
      </c>
      <c r="M200" s="110">
        <v>5.0675660258064568</v>
      </c>
      <c r="N200" s="110">
        <v>0.23441791178638738</v>
      </c>
      <c r="O200" s="110">
        <v>2.1064163708488408</v>
      </c>
      <c r="P200" s="110">
        <v>1.3783712726399813</v>
      </c>
      <c r="Q200" s="110">
        <v>8.3730567399902611</v>
      </c>
    </row>
    <row r="201" spans="2:17" ht="15.5">
      <c r="B201" s="119">
        <v>45078</v>
      </c>
      <c r="C201" s="111">
        <v>30.209444399999999</v>
      </c>
      <c r="D201" s="111">
        <v>19.220919902017823</v>
      </c>
      <c r="E201" s="111">
        <v>406.37411306666661</v>
      </c>
      <c r="F201" s="111">
        <v>42.470666666666666</v>
      </c>
      <c r="G201" s="111">
        <v>7.4531603384115064</v>
      </c>
      <c r="H201" s="111">
        <v>278.22637288435203</v>
      </c>
      <c r="I201" s="145">
        <v>783.95467725811466</v>
      </c>
      <c r="K201" s="146">
        <v>-0.26332692837748084</v>
      </c>
      <c r="L201" s="111">
        <v>0.22813921167400153</v>
      </c>
      <c r="M201" s="111">
        <v>1.9112232266665501</v>
      </c>
      <c r="N201" s="111">
        <v>0.28102056060094327</v>
      </c>
      <c r="O201" s="111">
        <v>-0.1218876615884934</v>
      </c>
      <c r="P201" s="111">
        <v>0.41114304627205911</v>
      </c>
      <c r="Q201" s="111">
        <v>2.44631145524761</v>
      </c>
    </row>
    <row r="202" spans="2:17" ht="15.5">
      <c r="B202" s="118">
        <v>45108</v>
      </c>
      <c r="C202" s="110">
        <v>31.864834870967744</v>
      </c>
      <c r="D202" s="110">
        <v>18.392985015318825</v>
      </c>
      <c r="E202" s="110">
        <v>395.17218085161278</v>
      </c>
      <c r="F202" s="110">
        <v>40.196357757284872</v>
      </c>
      <c r="G202" s="110">
        <v>8.946087969866257</v>
      </c>
      <c r="H202" s="110">
        <v>269.77709908319997</v>
      </c>
      <c r="I202" s="147">
        <v>764.34954554825049</v>
      </c>
      <c r="K202" s="148">
        <v>-5.1095016416532246E-2</v>
      </c>
      <c r="L202" s="110">
        <v>-5.4311688854724594E-4</v>
      </c>
      <c r="M202" s="110">
        <v>2.4529336645159106</v>
      </c>
      <c r="N202" s="110">
        <v>0.37342602869455988</v>
      </c>
      <c r="O202" s="110">
        <v>-7.6301707553097842E-2</v>
      </c>
      <c r="P202" s="110">
        <v>-2.7709525584000403</v>
      </c>
      <c r="Q202" s="110">
        <v>-7.2532706047695683E-2</v>
      </c>
    </row>
    <row r="203" spans="2:17" ht="15.5">
      <c r="B203" s="119">
        <v>45139</v>
      </c>
      <c r="C203" s="111">
        <v>34.128936234607451</v>
      </c>
      <c r="D203" s="111">
        <v>21.40259533110294</v>
      </c>
      <c r="E203" s="111">
        <v>380.22194633548384</v>
      </c>
      <c r="F203" s="111">
        <v>38.387096774193552</v>
      </c>
      <c r="G203" s="111">
        <v>40.765192865806455</v>
      </c>
      <c r="H203" s="111">
        <v>267.54612702335993</v>
      </c>
      <c r="I203" s="145">
        <v>782.4518945645541</v>
      </c>
      <c r="K203" s="146">
        <v>-0.12258667112634924</v>
      </c>
      <c r="L203" s="111">
        <v>0.13672079215280419</v>
      </c>
      <c r="M203" s="111">
        <v>0.30916677419344296</v>
      </c>
      <c r="N203" s="111">
        <v>0.26936496612670169</v>
      </c>
      <c r="O203" s="111">
        <v>-0.86937616645160887</v>
      </c>
      <c r="P203" s="111">
        <v>-2.6714824665601213</v>
      </c>
      <c r="Q203" s="111">
        <v>-2.9481927716651626</v>
      </c>
    </row>
    <row r="204" spans="2:17" ht="15.5">
      <c r="B204" s="118">
        <v>45170</v>
      </c>
      <c r="C204" s="110">
        <v>34.475661700000003</v>
      </c>
      <c r="D204" s="110">
        <v>26.705286407431306</v>
      </c>
      <c r="E204" s="110">
        <v>369.27674274666668</v>
      </c>
      <c r="F204" s="110">
        <v>37.9</v>
      </c>
      <c r="G204" s="110">
        <v>80.821985674590408</v>
      </c>
      <c r="H204" s="110">
        <v>266.963990152544</v>
      </c>
      <c r="I204" s="110">
        <v>816.14366668123239</v>
      </c>
      <c r="K204" s="110">
        <v>-1.2942785790653915</v>
      </c>
      <c r="L204" s="110">
        <v>0.13302654843271711</v>
      </c>
      <c r="M204" s="110">
        <v>-3.6079085333333296</v>
      </c>
      <c r="N204" s="110">
        <v>-0.42990103379131739</v>
      </c>
      <c r="O204" s="110">
        <v>-0.33461832540959335</v>
      </c>
      <c r="P204" s="110">
        <v>-0.89570449366397042</v>
      </c>
      <c r="Q204" s="110">
        <v>-6.4293844168309988</v>
      </c>
    </row>
    <row r="205" spans="2:17" ht="15.5">
      <c r="B205" s="119">
        <v>45200</v>
      </c>
      <c r="C205" s="111">
        <v>34.401736369119327</v>
      </c>
      <c r="D205" s="111">
        <v>29.228325594015324</v>
      </c>
      <c r="E205" s="111">
        <v>360.14147129032261</v>
      </c>
      <c r="F205" s="111">
        <v>38.187096774193549</v>
      </c>
      <c r="G205" s="111">
        <v>94.487590621573887</v>
      </c>
      <c r="H205" s="111">
        <v>264.94569462240003</v>
      </c>
      <c r="I205" s="111">
        <v>821.39191527162484</v>
      </c>
      <c r="K205" s="111">
        <v>-1.538602627974555</v>
      </c>
      <c r="L205" s="111">
        <v>0.56590165070463527</v>
      </c>
      <c r="M205" s="111">
        <v>-6.590474129032259</v>
      </c>
      <c r="N205" s="111">
        <v>-1.0118505521996894</v>
      </c>
      <c r="O205" s="111">
        <v>-0.27882873326481672</v>
      </c>
      <c r="P205" s="111">
        <v>-2.3304421516800176</v>
      </c>
      <c r="Q205" s="111">
        <v>-11.184296543446635</v>
      </c>
    </row>
    <row r="206" spans="2:17" ht="15.5">
      <c r="B206" s="118">
        <v>45231</v>
      </c>
      <c r="C206" s="110">
        <v>33.469203799999995</v>
      </c>
      <c r="D206" s="110">
        <v>28.999857406399812</v>
      </c>
      <c r="E206" s="110">
        <v>352.79264575999997</v>
      </c>
      <c r="F206" s="110">
        <v>38.679333333333332</v>
      </c>
      <c r="G206" s="110">
        <v>91.274692529577337</v>
      </c>
      <c r="H206" s="110">
        <v>265.05511172342398</v>
      </c>
      <c r="I206" s="110">
        <v>810.27084455273439</v>
      </c>
      <c r="K206" s="110">
        <v>-1.3864945736015954</v>
      </c>
      <c r="L206" s="110">
        <v>1.702692513157249</v>
      </c>
      <c r="M206" s="110">
        <v>-9.745914320000054</v>
      </c>
      <c r="N206" s="110">
        <v>-1.0074123370383319</v>
      </c>
      <c r="O206" s="110">
        <v>-0.46755547042266699</v>
      </c>
      <c r="P206" s="110">
        <v>-1.952929469792025</v>
      </c>
      <c r="Q206" s="110">
        <v>-12.857613657697584</v>
      </c>
    </row>
    <row r="207" spans="2:17" ht="15.5">
      <c r="B207" s="119">
        <v>45261</v>
      </c>
      <c r="C207" s="111">
        <v>30.683612293633349</v>
      </c>
      <c r="D207" s="111">
        <v>26.033944881778556</v>
      </c>
      <c r="E207" s="111">
        <v>358.81511175483871</v>
      </c>
      <c r="F207" s="111">
        <v>39.537741935483872</v>
      </c>
      <c r="G207" s="111">
        <v>81.816341207002296</v>
      </c>
      <c r="H207" s="111">
        <v>267.61717708895998</v>
      </c>
      <c r="I207" s="111">
        <v>804.50392916169676</v>
      </c>
      <c r="K207" s="111">
        <v>-2.5494469474302441</v>
      </c>
      <c r="L207" s="111">
        <v>0.54240946091302433</v>
      </c>
      <c r="M207" s="111">
        <v>-0.99246286451614196</v>
      </c>
      <c r="N207" s="111">
        <v>-6.4603663464922079E-2</v>
      </c>
      <c r="O207" s="111">
        <v>0.74014507797004114</v>
      </c>
      <c r="P207" s="111">
        <v>-1.0089109315200631</v>
      </c>
      <c r="Q207" s="111">
        <v>-3.3328698680481921</v>
      </c>
    </row>
    <row r="208" spans="2:17" ht="15.5">
      <c r="B208" s="118">
        <v>45292</v>
      </c>
      <c r="C208" s="110">
        <v>26.91341785398895</v>
      </c>
      <c r="D208" s="110">
        <v>23.468243724969582</v>
      </c>
      <c r="E208" s="110">
        <v>368.68053096774184</v>
      </c>
      <c r="F208" s="110">
        <v>40.040645161290321</v>
      </c>
      <c r="G208" s="110">
        <v>74.974017900345629</v>
      </c>
      <c r="H208" s="110">
        <v>271.16968036895997</v>
      </c>
      <c r="I208" s="110">
        <v>805.24653597729639</v>
      </c>
      <c r="K208" s="110">
        <v>-3.8929240855029619</v>
      </c>
      <c r="L208" s="110">
        <v>1.1654372733566802</v>
      </c>
      <c r="M208" s="110">
        <v>-2.0701371870968615</v>
      </c>
      <c r="N208" s="110">
        <v>-0.12000000000000455</v>
      </c>
      <c r="O208" s="110">
        <v>1.2911688680875528</v>
      </c>
      <c r="P208" s="110">
        <v>-3.1972529520000421</v>
      </c>
      <c r="Q208" s="110">
        <v>-6.8237080831555659</v>
      </c>
    </row>
    <row r="209" spans="2:17" ht="15.5">
      <c r="B209" s="119">
        <v>45323</v>
      </c>
      <c r="C209" s="111">
        <v>23.647851172413795</v>
      </c>
      <c r="D209" s="111">
        <v>20.739313826837709</v>
      </c>
      <c r="E209" s="111">
        <v>402.31586318571436</v>
      </c>
      <c r="F209" s="111">
        <v>40.931034482758619</v>
      </c>
      <c r="G209" s="111">
        <v>64.112375859223548</v>
      </c>
      <c r="H209" s="111">
        <v>276.23040504148963</v>
      </c>
      <c r="I209" s="111">
        <v>827.97684356843774</v>
      </c>
      <c r="K209" s="111">
        <v>-5.1097148076204455</v>
      </c>
      <c r="L209" s="111">
        <v>0.97260344244301677</v>
      </c>
      <c r="M209" s="111">
        <v>14.970778242857079</v>
      </c>
      <c r="N209" s="111">
        <v>-0.25646551724138078</v>
      </c>
      <c r="O209" s="111">
        <v>1.1950815735092633</v>
      </c>
      <c r="P209" s="111">
        <v>-2.5182873251160913</v>
      </c>
      <c r="Q209" s="111">
        <v>9.2539956088314739</v>
      </c>
    </row>
    <row r="210" spans="2:17" ht="15.5">
      <c r="B210" s="118">
        <v>45352</v>
      </c>
      <c r="C210" s="110">
        <v>22.719606419354839</v>
      </c>
      <c r="D210" s="110">
        <v>19.229615491621214</v>
      </c>
      <c r="E210" s="110">
        <v>406.51755112258064</v>
      </c>
      <c r="F210" s="110">
        <v>42.575806451612898</v>
      </c>
      <c r="G210" s="110">
        <v>54.886203870967748</v>
      </c>
      <c r="H210" s="110">
        <v>279.58200813600001</v>
      </c>
      <c r="I210" s="110">
        <v>825.5107914921374</v>
      </c>
      <c r="K210" s="110">
        <v>-3.8073494502847396</v>
      </c>
      <c r="L210" s="110">
        <v>0.50942949288813821</v>
      </c>
      <c r="M210" s="110">
        <v>3.382456296774194</v>
      </c>
      <c r="N210" s="110">
        <v>-1.5483870967742064E-2</v>
      </c>
      <c r="O210" s="110">
        <v>-1.9736477419354799</v>
      </c>
      <c r="P210" s="110">
        <v>-1.9325617843200007</v>
      </c>
      <c r="Q210" s="110">
        <v>-3.8371570578455021</v>
      </c>
    </row>
    <row r="211" spans="2:17" ht="15.5">
      <c r="B211" s="119">
        <v>45383</v>
      </c>
      <c r="C211" s="111">
        <v>23.809028166666668</v>
      </c>
      <c r="D211" s="111">
        <v>19.727864294990997</v>
      </c>
      <c r="E211" s="111">
        <v>418.18343831999994</v>
      </c>
      <c r="F211" s="111">
        <v>43.680666666666667</v>
      </c>
      <c r="G211" s="111">
        <v>47.352983030801461</v>
      </c>
      <c r="H211" s="111">
        <v>280.19398603436798</v>
      </c>
      <c r="I211" s="111">
        <v>832.94796651349372</v>
      </c>
      <c r="K211" s="111">
        <v>-4.6150377287864366</v>
      </c>
      <c r="L211" s="111">
        <v>0.4894300699375691</v>
      </c>
      <c r="M211" s="111">
        <v>3.3475885199999311</v>
      </c>
      <c r="N211" s="111">
        <v>-0.72833333333333172</v>
      </c>
      <c r="O211" s="111">
        <v>-2.0318157229376865</v>
      </c>
      <c r="P211" s="111">
        <v>-1.7914089873279977</v>
      </c>
      <c r="Q211" s="111">
        <v>-5.3295771824479061</v>
      </c>
    </row>
    <row r="212" spans="2:17" ht="15.5">
      <c r="B212" s="118">
        <v>45413</v>
      </c>
      <c r="C212" s="110">
        <v>25.391529416158814</v>
      </c>
      <c r="D212" s="110">
        <v>20.80838533233058</v>
      </c>
      <c r="E212" s="110">
        <v>422.62564947096791</v>
      </c>
      <c r="F212" s="110">
        <v>44.464193548387101</v>
      </c>
      <c r="G212" s="110">
        <v>28.727539354838708</v>
      </c>
      <c r="H212" s="110">
        <v>278.85729746688003</v>
      </c>
      <c r="I212" s="110">
        <v>820.87459458956312</v>
      </c>
      <c r="K212" s="110">
        <v>-3.0693632000166318</v>
      </c>
      <c r="L212" s="110">
        <v>0.70330410228532259</v>
      </c>
      <c r="M212" s="110">
        <v>3.2812772000002042</v>
      </c>
      <c r="N212" s="110">
        <v>-0.31612903225806122</v>
      </c>
      <c r="O212" s="110">
        <v>-1.9080736974400061</v>
      </c>
      <c r="P212" s="110">
        <v>-3.2398829913599911</v>
      </c>
      <c r="Q212" s="110">
        <v>-4.5488676187891315</v>
      </c>
    </row>
    <row r="213" spans="2:17" ht="15.5">
      <c r="B213" s="119">
        <v>45444</v>
      </c>
      <c r="C213" s="111">
        <v>28.051316433333334</v>
      </c>
      <c r="D213" s="111">
        <v>19.876919780134969</v>
      </c>
      <c r="E213" s="111">
        <v>409.78258060000007</v>
      </c>
      <c r="F213" s="111">
        <v>42.393000000000008</v>
      </c>
      <c r="G213" s="111">
        <v>7.3727613311743703</v>
      </c>
      <c r="H213" s="111">
        <v>273.51291153244802</v>
      </c>
      <c r="I213" s="111">
        <v>780.98948967709089</v>
      </c>
      <c r="K213" s="111">
        <v>-2.1581279666666653</v>
      </c>
      <c r="L213" s="111">
        <v>0.65599987811714655</v>
      </c>
      <c r="M213" s="111">
        <v>3.4084675333334644</v>
      </c>
      <c r="N213" s="111">
        <v>-7.7666666666658557E-2</v>
      </c>
      <c r="O213" s="111">
        <v>-8.0399007237136111E-2</v>
      </c>
      <c r="P213" s="111">
        <v>-4.7134613519040158</v>
      </c>
      <c r="Q213" s="111">
        <v>-2.9651875810237698</v>
      </c>
    </row>
    <row r="214" spans="2:17" ht="15.5">
      <c r="B214" s="118">
        <v>45474</v>
      </c>
      <c r="C214" s="110">
        <v>30.346673129032258</v>
      </c>
      <c r="D214" s="110">
        <v>18.679680610099354</v>
      </c>
      <c r="E214" s="110">
        <v>393.00558274838721</v>
      </c>
      <c r="F214" s="110">
        <v>40.08806451612903</v>
      </c>
      <c r="G214" s="110">
        <v>9.7115999999999989</v>
      </c>
      <c r="H214" s="110">
        <v>268.82502820416005</v>
      </c>
      <c r="I214" s="110">
        <v>760.65662920780778</v>
      </c>
      <c r="K214" s="110">
        <v>-1.5181617419354865</v>
      </c>
      <c r="L214" s="110">
        <v>0.28669559478052875</v>
      </c>
      <c r="M214" s="110">
        <v>-2.1665981032255672</v>
      </c>
      <c r="N214" s="110">
        <v>-0.10829324115584171</v>
      </c>
      <c r="O214" s="110">
        <v>0.76551203013374192</v>
      </c>
      <c r="P214" s="110">
        <v>-0.9520708790399226</v>
      </c>
      <c r="Q214" s="110">
        <v>-3.6929163404427072</v>
      </c>
    </row>
    <row r="215" spans="2:17" ht="15.5">
      <c r="B215" s="119">
        <v>45505</v>
      </c>
      <c r="C215" s="152">
        <v>32.025792290322585</v>
      </c>
      <c r="D215" s="152">
        <v>21.997482960036248</v>
      </c>
      <c r="E215" s="152">
        <v>377.77278150967743</v>
      </c>
      <c r="F215" s="152">
        <v>38.278709677419357</v>
      </c>
      <c r="G215" s="152">
        <v>44.422738064516132</v>
      </c>
      <c r="H215" s="152">
        <v>268.65450804672003</v>
      </c>
      <c r="I215" s="152">
        <v>783.1520125486918</v>
      </c>
      <c r="J215" s="144"/>
      <c r="K215" s="111">
        <v>-2.1031439442848665</v>
      </c>
      <c r="L215" s="111">
        <v>0.59488762893330716</v>
      </c>
      <c r="M215" s="111">
        <v>-2.449164825806406</v>
      </c>
      <c r="N215" s="111">
        <v>-0.10838709677419445</v>
      </c>
      <c r="O215" s="111">
        <v>3.657545198709677</v>
      </c>
      <c r="P215" s="111">
        <v>1.1083810233600957</v>
      </c>
      <c r="Q215" s="111">
        <v>0.70011798413770521</v>
      </c>
    </row>
    <row r="216" spans="2:17" ht="15.5">
      <c r="B216" s="118">
        <v>45536</v>
      </c>
      <c r="C216" s="110">
        <v>33.831716999999998</v>
      </c>
      <c r="D216" s="110">
        <v>27.082056743653741</v>
      </c>
      <c r="E216" s="110">
        <v>369.45936996000012</v>
      </c>
      <c r="F216" s="110">
        <v>38.43333333333333</v>
      </c>
      <c r="G216" s="110">
        <v>84.167200000000008</v>
      </c>
      <c r="H216" s="110">
        <v>268.13868457046402</v>
      </c>
      <c r="I216" s="110">
        <v>821.11236160745125</v>
      </c>
      <c r="J216"/>
      <c r="K216" s="110">
        <v>-0.64394470000000581</v>
      </c>
      <c r="L216" s="110">
        <v>0.37677033622243528</v>
      </c>
      <c r="M216" s="110">
        <v>0.18262721333343279</v>
      </c>
      <c r="N216" s="110">
        <v>0.53333333333333144</v>
      </c>
      <c r="O216" s="110">
        <v>3.3452143254096001</v>
      </c>
      <c r="P216" s="110">
        <v>1.1746944179200227</v>
      </c>
      <c r="Q216" s="110">
        <v>4.9686949262188591</v>
      </c>
    </row>
    <row r="217" spans="2:17" ht="15.5">
      <c r="B217" s="119">
        <v>45566</v>
      </c>
      <c r="C217" s="152">
        <v>34.262732612903221</v>
      </c>
      <c r="D217" s="152">
        <v>29.601724798691926</v>
      </c>
      <c r="E217" s="152">
        <v>362.92249199999998</v>
      </c>
      <c r="F217" s="152">
        <v>39.548387096774192</v>
      </c>
      <c r="G217" s="152">
        <v>96.426789677419364</v>
      </c>
      <c r="H217" s="152">
        <v>266.79299632800002</v>
      </c>
      <c r="I217" s="152">
        <v>829.55512251378877</v>
      </c>
      <c r="J217"/>
      <c r="K217" s="111">
        <v>-0.1390037562161055</v>
      </c>
      <c r="L217" s="111">
        <v>0.37339920467660193</v>
      </c>
      <c r="M217" s="111">
        <v>2.7810207096773638</v>
      </c>
      <c r="N217" s="111">
        <v>1.3612903225806434</v>
      </c>
      <c r="O217" s="111">
        <v>1.9391990558454779</v>
      </c>
      <c r="P217" s="111">
        <v>1.847301705599989</v>
      </c>
      <c r="Q217" s="111">
        <v>8.163207242163935</v>
      </c>
    </row>
    <row r="218" spans="2:17" ht="15.5">
      <c r="B218" s="118">
        <v>45597</v>
      </c>
      <c r="C218" s="110">
        <v>33.960599933333334</v>
      </c>
      <c r="D218" s="110">
        <v>28.932443272678537</v>
      </c>
      <c r="E218" s="110">
        <v>359.38293752000004</v>
      </c>
      <c r="F218" s="110">
        <v>40.733333333333334</v>
      </c>
      <c r="G218" s="110">
        <v>93.166616000000005</v>
      </c>
      <c r="H218" s="110">
        <v>264.13003986931204</v>
      </c>
      <c r="I218" s="110">
        <v>820.3059699286573</v>
      </c>
      <c r="J218"/>
      <c r="K218" s="110">
        <v>0.49139613333333898</v>
      </c>
      <c r="L218" s="110">
        <v>-6.7414133721275249E-2</v>
      </c>
      <c r="M218" s="110">
        <v>6.5902917600000706</v>
      </c>
      <c r="N218" s="110">
        <v>2.054000000000002</v>
      </c>
      <c r="O218" s="110">
        <v>1.8919234704226682</v>
      </c>
      <c r="P218" s="110">
        <v>-0.92507185411193404</v>
      </c>
      <c r="Q218" s="110">
        <v>10.035125375922917</v>
      </c>
    </row>
    <row r="219" spans="2:17" ht="15.5">
      <c r="B219" s="119">
        <v>45627</v>
      </c>
      <c r="C219" s="152">
        <v>32.048693677419358</v>
      </c>
      <c r="D219" s="152">
        <v>25.769382966823901</v>
      </c>
      <c r="E219" s="152">
        <v>356.32236332903227</v>
      </c>
      <c r="F219" s="152">
        <v>41.258064516129032</v>
      </c>
      <c r="G219" s="152">
        <v>82.987188387096779</v>
      </c>
      <c r="H219" s="152">
        <v>266.35248592127999</v>
      </c>
      <c r="I219" s="152">
        <v>804.59219152036189</v>
      </c>
      <c r="J219" s="144"/>
      <c r="K219" s="111">
        <v>1.3650813837860092</v>
      </c>
      <c r="L219" s="111">
        <v>-0.26456191495465475</v>
      </c>
      <c r="M219" s="111">
        <v>-2.4927484258064396</v>
      </c>
      <c r="N219" s="111">
        <v>1.7203225806451599</v>
      </c>
      <c r="O219" s="111">
        <v>1.1708471800944835</v>
      </c>
      <c r="P219" s="111">
        <v>-1.2646911676799846</v>
      </c>
      <c r="Q219" s="111">
        <v>8.8262358665133434E-2</v>
      </c>
    </row>
    <row r="220" spans="2:17" ht="15.5">
      <c r="B220" s="118">
        <v>45658</v>
      </c>
      <c r="C220" s="110">
        <v>28.410244387096775</v>
      </c>
      <c r="D220" s="110">
        <v>22.846768099461194</v>
      </c>
      <c r="E220" s="110">
        <v>365.3428733419355</v>
      </c>
      <c r="F220" s="110">
        <v>41.354838709677416</v>
      </c>
      <c r="G220" s="110">
        <v>74.716664516129043</v>
      </c>
      <c r="H220" s="110">
        <v>272.44858154975998</v>
      </c>
      <c r="I220" s="110">
        <v>809.57665274354383</v>
      </c>
      <c r="K220" s="110">
        <v>1.496826533107825</v>
      </c>
      <c r="L220" s="110">
        <v>-0.62147562550838842</v>
      </c>
      <c r="M220" s="110">
        <v>-3.3376576258063437</v>
      </c>
      <c r="N220" s="110">
        <v>1.3141935483870952</v>
      </c>
      <c r="O220" s="110">
        <v>-0.25735338421658582</v>
      </c>
      <c r="P220" s="110">
        <v>1.2789011808000055</v>
      </c>
      <c r="Q220" s="110">
        <v>4.3301167662474427</v>
      </c>
    </row>
    <row r="221" spans="2:17" ht="15.5">
      <c r="B221" s="119">
        <v>45689</v>
      </c>
      <c r="C221" s="152">
        <v>26.515809649999998</v>
      </c>
      <c r="D221" s="152">
        <v>20.441179045917927</v>
      </c>
      <c r="E221" s="152">
        <v>380.46649740000004</v>
      </c>
      <c r="F221" s="152">
        <v>42</v>
      </c>
      <c r="G221" s="152">
        <v>64.686192857142856</v>
      </c>
      <c r="H221" s="152">
        <v>278.87455248281145</v>
      </c>
      <c r="I221" s="152">
        <v>813.79732538671806</v>
      </c>
      <c r="J221" s="144"/>
      <c r="K221" s="111">
        <v>2.8679584775862033</v>
      </c>
      <c r="L221" s="111">
        <v>-0.29813478091978141</v>
      </c>
      <c r="M221" s="111">
        <v>-21.849365785714326</v>
      </c>
      <c r="N221" s="111">
        <v>1.0689655172413808</v>
      </c>
      <c r="O221" s="111">
        <v>0.57381699791930885</v>
      </c>
      <c r="P221" s="111">
        <v>2.6441474413218202</v>
      </c>
      <c r="Q221" s="111">
        <v>-14.179518181719686</v>
      </c>
    </row>
    <row r="222" spans="2:17" ht="15.5">
      <c r="B222" s="118">
        <v>45717</v>
      </c>
      <c r="C222" s="110">
        <v>26.336969638709675</v>
      </c>
      <c r="D222" s="110">
        <v>19.222399633410774</v>
      </c>
      <c r="E222" s="110">
        <v>403.26071907096764</v>
      </c>
      <c r="F222" s="110">
        <v>44.228709677419353</v>
      </c>
      <c r="G222" s="110">
        <v>55.230809032258065</v>
      </c>
      <c r="H222" s="110">
        <v>282.40980074688002</v>
      </c>
      <c r="I222" s="110">
        <v>830.19348964480696</v>
      </c>
      <c r="K222" s="110">
        <v>3.6173632193548357</v>
      </c>
      <c r="L222" s="110">
        <v>-7.2158582104400182E-3</v>
      </c>
      <c r="M222" s="110">
        <v>-3.2568320516130029</v>
      </c>
      <c r="N222" s="110">
        <v>1.6529032258064547</v>
      </c>
      <c r="O222" s="110">
        <v>0.3446051612903176</v>
      </c>
      <c r="P222" s="110">
        <v>2.8277926108800102</v>
      </c>
      <c r="Q222" s="110">
        <v>4.682698152669559</v>
      </c>
    </row>
    <row r="223" spans="2:17" ht="15.5">
      <c r="B223" s="119">
        <v>45748</v>
      </c>
      <c r="C223" s="152">
        <v>27.434852566666667</v>
      </c>
      <c r="D223" s="152">
        <v>19.801019056726098</v>
      </c>
      <c r="E223" s="152">
        <v>421.09044392000004</v>
      </c>
      <c r="F223" s="152">
        <v>46.7</v>
      </c>
      <c r="G223" s="152">
        <v>47.133632000000006</v>
      </c>
      <c r="H223" s="152">
        <v>285.33327411276798</v>
      </c>
      <c r="I223" s="152">
        <v>846.5029342067528</v>
      </c>
      <c r="K223" s="111">
        <v>3.6258243999999991</v>
      </c>
      <c r="L223" s="111">
        <v>7.3154761735100493E-2</v>
      </c>
      <c r="M223" s="111">
        <v>2.9070056000001046</v>
      </c>
      <c r="N223" s="111">
        <v>3.0193333333333356</v>
      </c>
      <c r="O223" s="111">
        <v>-0.21935103080145524</v>
      </c>
      <c r="P223" s="111">
        <v>5.1392880783999999</v>
      </c>
      <c r="Q223" s="111">
        <v>13.554967693259073</v>
      </c>
    </row>
    <row r="224" spans="2:17" ht="15.5">
      <c r="B224" s="118">
        <v>45778</v>
      </c>
      <c r="C224" s="110">
        <v>28.96359709677419</v>
      </c>
      <c r="D224" s="110">
        <v>20.010702284095853</v>
      </c>
      <c r="E224" s="110">
        <v>421.7146387354839</v>
      </c>
      <c r="F224" s="110">
        <v>47.064516129032256</v>
      </c>
      <c r="G224" s="110">
        <v>30.920481290322581</v>
      </c>
      <c r="H224" s="110">
        <v>285.57863367263997</v>
      </c>
      <c r="I224" s="110">
        <v>833.51469462206728</v>
      </c>
      <c r="K224" s="110">
        <v>3.5720676806153762</v>
      </c>
      <c r="L224" s="110">
        <v>-0.79768304823472747</v>
      </c>
      <c r="M224" s="110">
        <v>-0.91101073548401246</v>
      </c>
      <c r="N224" s="110">
        <v>2.6003225806451553</v>
      </c>
      <c r="O224" s="110">
        <v>2.1929419354838728</v>
      </c>
      <c r="P224" s="110">
        <v>6.7213362057599397</v>
      </c>
      <c r="Q224" s="110">
        <v>12.640100032504165</v>
      </c>
    </row>
    <row r="225" spans="2:17" ht="15.5">
      <c r="B225" s="119">
        <v>45809</v>
      </c>
      <c r="C225" s="152">
        <v>30.953276166666669</v>
      </c>
      <c r="D225" s="152">
        <v>18.836666666666666</v>
      </c>
      <c r="E225" s="152">
        <v>409.06845428000003</v>
      </c>
      <c r="F225" s="152">
        <v>45.233333333333334</v>
      </c>
      <c r="G225" s="152">
        <v>8.4490920000000003</v>
      </c>
      <c r="H225" s="152">
        <v>282.71957903289604</v>
      </c>
      <c r="I225" s="152">
        <v>794.7960362755307</v>
      </c>
      <c r="K225" s="111">
        <v>2.9019597333333351</v>
      </c>
      <c r="L225" s="111">
        <v>-1.0402531134683031</v>
      </c>
      <c r="M225" s="111">
        <v>-0.71412632000004805</v>
      </c>
      <c r="N225" s="111">
        <v>2.8403333333333265</v>
      </c>
      <c r="O225" s="111">
        <v>1.07633066882563</v>
      </c>
      <c r="P225" s="111">
        <v>9.2066675004480203</v>
      </c>
      <c r="Q225" s="111">
        <v>13.806546598439809</v>
      </c>
    </row>
    <row r="226" spans="2:17" ht="15.5">
      <c r="B226" s="118">
        <v>45839</v>
      </c>
      <c r="C226" s="110">
        <v>32.692698064516129</v>
      </c>
      <c r="D226" s="110">
        <v>17.945161290322581</v>
      </c>
      <c r="E226" s="110">
        <v>393.93570340645152</v>
      </c>
      <c r="F226" s="110">
        <v>42.258064516129032</v>
      </c>
      <c r="G226" s="110">
        <v>9.7742554838709665</v>
      </c>
      <c r="H226" s="110">
        <v>280.02251854272004</v>
      </c>
      <c r="I226" s="110">
        <v>775.8829684613986</v>
      </c>
      <c r="K226" s="110">
        <v>2.3460249354838716</v>
      </c>
      <c r="L226" s="110">
        <v>-0.73451931977677276</v>
      </c>
      <c r="M226" s="110">
        <v>0.9301206580643111</v>
      </c>
      <c r="N226" s="110">
        <v>2.1700000000000017</v>
      </c>
      <c r="O226" s="110">
        <v>6.2655483870967643E-2</v>
      </c>
      <c r="P226" s="110">
        <v>11.197490338559987</v>
      </c>
      <c r="Q226" s="110">
        <v>15.226339253590822</v>
      </c>
    </row>
    <row r="227" spans="2:17" ht="15.5">
      <c r="B227" s="119">
        <v>45870</v>
      </c>
      <c r="C227" s="152">
        <v>35.175667677419355</v>
      </c>
      <c r="D227" s="152">
        <v>21.338709677419356</v>
      </c>
      <c r="E227" s="152">
        <v>390.45473713548398</v>
      </c>
      <c r="F227" s="152">
        <v>40.58064516129032</v>
      </c>
      <c r="G227" s="152">
        <v>45.237259354838713</v>
      </c>
      <c r="H227" s="152">
        <v>277.94785662719994</v>
      </c>
      <c r="I227" s="152">
        <v>808.46152893319254</v>
      </c>
      <c r="K227" s="111">
        <v>3.1498753870967704</v>
      </c>
      <c r="L227" s="111">
        <v>-0.65877328261689172</v>
      </c>
      <c r="M227" s="111">
        <v>12.681955625806552</v>
      </c>
      <c r="N227" s="111">
        <v>2.3019354838709631</v>
      </c>
      <c r="O227" s="111">
        <v>0.81452129032258114</v>
      </c>
      <c r="P227" s="111">
        <v>9.2933485804799147</v>
      </c>
      <c r="Q227" s="111">
        <v>25.309516384500739</v>
      </c>
    </row>
    <row r="228" spans="2:17" ht="15.5">
      <c r="B228" s="118">
        <v>45901</v>
      </c>
      <c r="C228" s="110">
        <v>37.180026433333332</v>
      </c>
      <c r="D228" s="110">
        <v>26.959999999999997</v>
      </c>
      <c r="E228" s="110">
        <v>384.67064904000006</v>
      </c>
      <c r="F228" s="110">
        <v>40.733333333333334</v>
      </c>
      <c r="G228" s="110">
        <v>86.271379999999994</v>
      </c>
      <c r="H228" s="110">
        <v>278.13827080300797</v>
      </c>
      <c r="I228" s="110">
        <v>855.16574550042662</v>
      </c>
      <c r="K228" s="110">
        <v>3.3483094333333341</v>
      </c>
      <c r="L228" s="110">
        <v>-0.12205674365374364</v>
      </c>
      <c r="M228" s="110">
        <v>15.21127907999994</v>
      </c>
      <c r="N228" s="110">
        <v>2.3000000000000043</v>
      </c>
      <c r="O228" s="110">
        <v>2.1041799999999853</v>
      </c>
      <c r="P228" s="110">
        <v>9.9995862325439475</v>
      </c>
      <c r="Q228" s="110">
        <v>34.053383892975376</v>
      </c>
    </row>
    <row r="229" spans="2:17" ht="15.5">
      <c r="B229" s="119">
        <v>45931</v>
      </c>
      <c r="C229" s="152">
        <v>37.494299516129033</v>
      </c>
      <c r="D229" s="152">
        <v>28.9</v>
      </c>
      <c r="E229" s="152">
        <v>381.69438824516124</v>
      </c>
      <c r="F229" s="152">
        <v>42.201290322580647</v>
      </c>
      <c r="G229" s="152">
        <v>98.055832258064527</v>
      </c>
      <c r="H229" s="152">
        <v>276.65474543327997</v>
      </c>
      <c r="I229" s="152">
        <v>865.00055577521539</v>
      </c>
      <c r="J229" s="144"/>
      <c r="K229" s="111">
        <v>3.2315669032258114</v>
      </c>
      <c r="L229" s="111">
        <v>-0.70172479869192728</v>
      </c>
      <c r="M229" s="111">
        <v>18.771896245161258</v>
      </c>
      <c r="N229" s="111">
        <v>2.6529032258064547</v>
      </c>
      <c r="O229" s="111">
        <v>1.6290425806451623</v>
      </c>
      <c r="P229" s="111">
        <v>9.8617491052799551</v>
      </c>
      <c r="Q229" s="111">
        <v>35.445433261426615</v>
      </c>
    </row>
    <row r="230" spans="2:17" ht="15.5">
      <c r="B230" s="118">
        <v>45962</v>
      </c>
      <c r="C230" s="110">
        <v>36.718539464355999</v>
      </c>
      <c r="D230" s="110">
        <v>28.30667209328627</v>
      </c>
      <c r="E230" s="110">
        <v>377.28918559999994</v>
      </c>
      <c r="F230" s="110">
        <v>42.865666666666669</v>
      </c>
      <c r="G230" s="110">
        <v>95.400283999999999</v>
      </c>
      <c r="H230" s="110">
        <v>276.11192293209598</v>
      </c>
      <c r="I230" s="110">
        <v>856.6922707564047</v>
      </c>
      <c r="K230" s="110">
        <v>2.7579395310226644</v>
      </c>
      <c r="L230" s="110">
        <v>-0.62577117939226667</v>
      </c>
      <c r="M230" s="110">
        <v>17.906248079999898</v>
      </c>
      <c r="N230" s="110">
        <v>2.1323333333333352</v>
      </c>
      <c r="O230" s="110">
        <v>2.2336679999999944</v>
      </c>
      <c r="P230" s="110">
        <v>11.981883062783936</v>
      </c>
      <c r="Q230" s="110">
        <v>36.386300827747391</v>
      </c>
    </row>
    <row r="231" spans="2:17" ht="15.5">
      <c r="B231" s="119">
        <v>45992</v>
      </c>
      <c r="C231" s="152">
        <v>33.718406774193546</v>
      </c>
      <c r="D231" s="152">
        <v>26.26143934126824</v>
      </c>
      <c r="E231" s="152">
        <v>380.28400379354832</v>
      </c>
      <c r="F231" s="152">
        <v>43.291935483870965</v>
      </c>
      <c r="G231" s="152">
        <v>85.023491612903229</v>
      </c>
      <c r="H231" s="152">
        <v>277.50734622048003</v>
      </c>
      <c r="I231" s="152">
        <v>846.08662322626435</v>
      </c>
      <c r="K231" s="111">
        <v>1.6697130967741884</v>
      </c>
      <c r="L231" s="111">
        <v>0.49205637444433847</v>
      </c>
      <c r="M231" s="111">
        <v>23.961640464516051</v>
      </c>
      <c r="N231" s="111">
        <v>2.0338709677419331</v>
      </c>
      <c r="O231" s="111">
        <v>2.0363032258064493</v>
      </c>
      <c r="P231" s="111">
        <v>11.154860299200038</v>
      </c>
      <c r="Q231" s="111">
        <v>41.494431705902457</v>
      </c>
    </row>
    <row r="232" spans="2:17" ht="15.5">
      <c r="B232" s="118">
        <v>46023</v>
      </c>
      <c r="C232" s="110">
        <v>31.160970129032261</v>
      </c>
      <c r="D232" s="110">
        <v>23.186485020042603</v>
      </c>
      <c r="E232" s="110">
        <v>384.42740143225808</v>
      </c>
      <c r="F232" s="110">
        <v>42.88645161290323</v>
      </c>
      <c r="G232" s="110">
        <v>76.189068387096782</v>
      </c>
      <c r="H232" s="110">
        <v>282.40980074688002</v>
      </c>
      <c r="I232" s="110">
        <v>840.26017732821299</v>
      </c>
      <c r="K232" s="110">
        <v>2.7507257419354865</v>
      </c>
      <c r="L232" s="110">
        <v>0.33971692058140945</v>
      </c>
      <c r="M232" s="110">
        <v>19.084528090322578</v>
      </c>
      <c r="N232" s="110">
        <v>1.5316129032258132</v>
      </c>
      <c r="O232" s="110">
        <v>1.4724038709677387</v>
      </c>
      <c r="P232" s="110">
        <v>9.9612191971200446</v>
      </c>
      <c r="Q232" s="110">
        <v>30.683524584669158</v>
      </c>
    </row>
    <row r="233" spans="2:17" ht="15.5">
      <c r="B233" s="119">
        <v>46054</v>
      </c>
      <c r="C233" s="152">
        <v>29.313822178571428</v>
      </c>
      <c r="D233" s="152">
        <v>20.55860280510657</v>
      </c>
      <c r="E233" s="152">
        <v>400.20737387142862</v>
      </c>
      <c r="F233" s="152">
        <v>43.512857142857136</v>
      </c>
      <c r="G233" s="152">
        <v>68.570832857142861</v>
      </c>
      <c r="H233" s="152">
        <v>287.32291278311999</v>
      </c>
      <c r="I233" s="152">
        <v>849.48640163822665</v>
      </c>
      <c r="K233" s="111">
        <v>2.7980125285714301</v>
      </c>
      <c r="L233" s="111">
        <v>0.11742375918864312</v>
      </c>
      <c r="M233" s="111">
        <v>19.740876471428578</v>
      </c>
      <c r="N233" s="111">
        <v>1.5128571428571362</v>
      </c>
      <c r="O233" s="111">
        <v>3.8846400000000045</v>
      </c>
      <c r="P233" s="111">
        <v>8.4483603003085364</v>
      </c>
      <c r="Q233" s="111">
        <v>35.689076251508595</v>
      </c>
    </row>
    <row r="234" spans="2:17" ht="15.5">
      <c r="B234" s="118">
        <v>46082</v>
      </c>
      <c r="C234" s="110">
        <v>28.42379016129032</v>
      </c>
      <c r="D234" s="110">
        <v>19.751742290751615</v>
      </c>
      <c r="E234" s="110">
        <v>419.30675045161286</v>
      </c>
      <c r="F234" s="110">
        <v>45.12903225806452</v>
      </c>
      <c r="G234" s="110">
        <v>60.619180645161293</v>
      </c>
      <c r="H234" s="110">
        <v>290.80791850079999</v>
      </c>
      <c r="I234" s="110">
        <v>864.03841430768057</v>
      </c>
      <c r="K234" s="110">
        <v>2.0868205225806449</v>
      </c>
      <c r="L234" s="110">
        <v>0.52934265734084107</v>
      </c>
      <c r="M234" s="110">
        <v>16.046031380645218</v>
      </c>
      <c r="N234" s="110">
        <v>0.90032258064516668</v>
      </c>
      <c r="O234" s="110">
        <v>5.388371612903228</v>
      </c>
      <c r="P234" s="110">
        <v>8.3981177539199621</v>
      </c>
      <c r="Q234" s="110">
        <v>33.844924662873609</v>
      </c>
    </row>
    <row r="235" spans="2:17" ht="15.5">
      <c r="B235" s="119">
        <v>46113</v>
      </c>
      <c r="C235" s="152">
        <v>27.575416399999998</v>
      </c>
      <c r="D235" s="152">
        <v>20.609354475233435</v>
      </c>
      <c r="E235" s="152">
        <v>432.60118555999992</v>
      </c>
      <c r="F235" s="152">
        <v>46.6</v>
      </c>
      <c r="G235" s="152">
        <v>50.014739999999996</v>
      </c>
      <c r="H235" s="152">
        <v>293.08625727103998</v>
      </c>
      <c r="I235" s="152">
        <v>870.4869537062732</v>
      </c>
      <c r="K235" s="111">
        <v>0.14056383333333144</v>
      </c>
      <c r="L235" s="111">
        <v>0.80833541850733681</v>
      </c>
      <c r="M235" s="111">
        <v>11.510741639999878</v>
      </c>
      <c r="N235" s="111">
        <v>-0.10000000000000142</v>
      </c>
      <c r="O235" s="111">
        <v>2.8811079999999905</v>
      </c>
      <c r="P235" s="111">
        <v>7.7529831582720021</v>
      </c>
      <c r="Q235" s="111">
        <v>23.9840194995204</v>
      </c>
    </row>
    <row r="236" spans="2:17" ht="15.5">
      <c r="B236" s="118">
        <v>46143</v>
      </c>
      <c r="C236" s="110">
        <v>29.534933677419353</v>
      </c>
      <c r="D236" s="110">
        <v>21.09808814286432</v>
      </c>
      <c r="E236" s="110">
        <v>431.94920394838704</v>
      </c>
      <c r="F236" s="110">
        <v>46.562258064516129</v>
      </c>
      <c r="G236" s="110">
        <v>32.048279999999998</v>
      </c>
      <c r="H236" s="110">
        <v>291.71735934048002</v>
      </c>
      <c r="I236" s="110">
        <v>852.91012317366676</v>
      </c>
      <c r="K236" s="110">
        <v>0.57133658064516268</v>
      </c>
      <c r="L236" s="110">
        <v>1.0873858587684673</v>
      </c>
      <c r="M236" s="110">
        <v>10.234565212903135</v>
      </c>
      <c r="N236" s="110">
        <v>-0.50225806451612698</v>
      </c>
      <c r="O236" s="110">
        <v>1.1277987096774176</v>
      </c>
      <c r="P236" s="110">
        <v>6.138725667840049</v>
      </c>
      <c r="Q236" s="110">
        <v>19.39542855159948</v>
      </c>
    </row>
    <row r="237" spans="2:17" ht="15.5">
      <c r="B237" s="119">
        <v>46174</v>
      </c>
      <c r="C237" s="152">
        <v>31.447698366666668</v>
      </c>
      <c r="D237" s="152">
        <v>19.666666666666668</v>
      </c>
      <c r="E237" s="152">
        <v>421.32713438666667</v>
      </c>
      <c r="F237" s="152">
        <v>44.090666666666671</v>
      </c>
      <c r="G237" s="152">
        <v>8.8699279999999998</v>
      </c>
      <c r="H237" s="152">
        <v>291.16269516169604</v>
      </c>
      <c r="I237" s="152">
        <v>816.56478924836279</v>
      </c>
      <c r="K237" s="111">
        <v>0.49442219999999892</v>
      </c>
      <c r="L237" s="111">
        <v>0.83000000000000185</v>
      </c>
      <c r="M237" s="111">
        <v>12.258680106666645</v>
      </c>
      <c r="N237" s="111">
        <v>-1.1426666666666634</v>
      </c>
      <c r="O237" s="111">
        <v>0.42083599999999954</v>
      </c>
      <c r="P237" s="111">
        <v>8.4431161287999998</v>
      </c>
      <c r="Q237" s="111">
        <v>21.76875297283209</v>
      </c>
    </row>
  </sheetData>
  <mergeCells count="2">
    <mergeCell ref="C8:I8"/>
    <mergeCell ref="K8:Q8"/>
  </mergeCells>
  <pageMargins left="0.7" right="0.7" top="0.75" bottom="0.75" header="0.3" footer="0.3"/>
  <pageSetup paperSize="9" orientation="portrait" r:id="rId1"/>
  <headerFooter>
    <oddHeader>&amp;C&amp;"Aptos"&amp;12&amp;K000000 OFFICIAL&amp;1#_x000D_</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AC63"/>
  <sheetViews>
    <sheetView zoomScale="90" zoomScaleNormal="90" workbookViewId="0">
      <selection activeCell="M70" sqref="M70"/>
    </sheetView>
  </sheetViews>
  <sheetFormatPr defaultRowHeight="14"/>
  <cols>
    <col min="1" max="1" width="13.75" customWidth="1"/>
    <col min="2" max="20" width="10.58203125" customWidth="1"/>
  </cols>
  <sheetData>
    <row r="1" spans="1:24">
      <c r="A1" s="6" t="s">
        <v>45</v>
      </c>
      <c r="B1" s="2"/>
      <c r="C1" s="2"/>
      <c r="D1" s="2"/>
      <c r="E1" s="2"/>
      <c r="F1" s="2"/>
      <c r="G1" s="2"/>
      <c r="H1" s="2"/>
      <c r="I1" s="2"/>
      <c r="J1" s="4"/>
      <c r="K1" s="7"/>
      <c r="L1" s="7"/>
      <c r="M1" s="7"/>
      <c r="N1" s="7"/>
      <c r="O1" s="7"/>
      <c r="P1" s="7"/>
      <c r="Q1" s="7"/>
      <c r="R1" s="7"/>
      <c r="S1" s="7"/>
      <c r="T1" s="7"/>
    </row>
    <row r="2" spans="1:24">
      <c r="A2" s="8"/>
      <c r="B2" s="9">
        <v>2009</v>
      </c>
      <c r="C2" s="9">
        <v>2010</v>
      </c>
      <c r="D2" s="9">
        <v>2011</v>
      </c>
      <c r="E2" s="9">
        <v>2012</v>
      </c>
      <c r="F2" s="9">
        <v>2013</v>
      </c>
      <c r="G2" s="9">
        <v>2014</v>
      </c>
      <c r="H2" s="9">
        <v>2015</v>
      </c>
      <c r="I2" s="9">
        <v>2016</v>
      </c>
      <c r="J2" s="9">
        <v>2017</v>
      </c>
      <c r="K2" s="9">
        <v>2018</v>
      </c>
      <c r="L2" s="9">
        <v>2019</v>
      </c>
      <c r="M2" s="18"/>
      <c r="N2" s="18"/>
      <c r="O2" s="18"/>
      <c r="P2" s="18" t="s">
        <v>56</v>
      </c>
      <c r="Q2" s="18"/>
      <c r="R2" s="18"/>
      <c r="S2" s="18"/>
      <c r="T2" s="18"/>
    </row>
    <row r="3" spans="1:24">
      <c r="A3" s="10" t="s">
        <v>2</v>
      </c>
      <c r="B3" s="12">
        <f>Argentina!D34+Australia!D33+'EU-27'!D36+'New Zealand'!C34+'United States'!C36</f>
        <v>20613.207009602545</v>
      </c>
      <c r="C3" s="12">
        <f>Argentina!E34+Australia!E33+'EU-27'!E36+'New Zealand'!D34+'United States'!D36</f>
        <v>20214.232113194928</v>
      </c>
      <c r="D3" s="12">
        <f>Argentina!F34+Australia!F33+'EU-27'!F36+'New Zealand'!E34+'United States'!E36</f>
        <v>20823.51539713316</v>
      </c>
      <c r="E3" s="12">
        <f>Argentina!G34+Australia!G33+'EU-27'!G36+'New Zealand'!F34+'United States'!F36</f>
        <v>21292.964895953755</v>
      </c>
      <c r="F3" s="12">
        <f>Argentina!H34+Australia!H33+'EU-27'!H36+'New Zealand'!G34+'United States'!G36</f>
        <v>21523.690972327953</v>
      </c>
      <c r="G3" s="12">
        <f>Argentina!I34+Australia!I33+'EU-27'!I36+'New Zealand'!H34+'United States'!H36</f>
        <v>22403.036935972203</v>
      </c>
      <c r="H3" s="12">
        <f>Argentina!J34+Australia!J33+'EU-27'!J36+'New Zealand'!I34+'United States'!I36</f>
        <v>22534.452236363701</v>
      </c>
      <c r="I3" s="12">
        <f>Argentina!K34+Australia!K33+'EU-27'!K36+'New Zealand'!J34+'United States'!J36</f>
        <v>22940.476060543671</v>
      </c>
      <c r="J3" s="12">
        <f>Argentina!L34+Australia!L33+'EU-27'!L36+'New Zealand'!K34+'United States'!K36</f>
        <v>22884.461147043738</v>
      </c>
      <c r="K3" s="12">
        <f>Argentina!M34+Australia!M33+'EU-27'!M36+'New Zealand'!L34+'United States'!L36</f>
        <v>23502.79522735122</v>
      </c>
      <c r="L3" s="12">
        <f>Argentina!N34+Australia!N33+'EU-27'!N36+'New Zealand'!M34+'United States'!M36</f>
        <v>23403.433222190073</v>
      </c>
      <c r="M3" s="26">
        <f t="shared" ref="M3:M7" si="0">L3/K3-1</f>
        <v>-4.2276675688990295E-3</v>
      </c>
      <c r="N3" s="10" t="s">
        <v>33</v>
      </c>
      <c r="O3" s="26">
        <f>K3/J3-1</f>
        <v>2.7019822592036835E-2</v>
      </c>
      <c r="P3" s="25">
        <f>K3-J3</f>
        <v>618.33408030748251</v>
      </c>
      <c r="Q3" s="12"/>
      <c r="R3" s="12"/>
      <c r="S3" s="12"/>
      <c r="T3" s="12"/>
    </row>
    <row r="4" spans="1:24">
      <c r="A4" s="10" t="s">
        <v>3</v>
      </c>
      <c r="B4" s="12">
        <f>Argentina!D35+Australia!D34+'EU-27'!D37+'New Zealand'!C35+'United States'!C37</f>
        <v>18502.203673641779</v>
      </c>
      <c r="C4" s="12">
        <f>Argentina!E35+Australia!E34+'EU-27'!E37+'New Zealand'!D35+'United States'!D37</f>
        <v>18438.702166018811</v>
      </c>
      <c r="D4" s="12">
        <f>Argentina!F35+Australia!F34+'EU-27'!F37+'New Zealand'!E35+'United States'!E37</f>
        <v>18981.863008573921</v>
      </c>
      <c r="E4" s="12">
        <f>Argentina!G35+Australia!G34+'EU-27'!G37+'New Zealand'!F35+'United States'!F37</f>
        <v>20663.354695956285</v>
      </c>
      <c r="F4" s="12">
        <f>Argentina!H35+Australia!H34+'EU-27'!H37+'New Zealand'!G35+'United States'!G37</f>
        <v>19471.10683325008</v>
      </c>
      <c r="G4" s="12">
        <f>Argentina!I35+Australia!I34+'EU-27'!I37+'New Zealand'!H35+'United States'!H37</f>
        <v>20325.262436401874</v>
      </c>
      <c r="H4" s="12">
        <f>Argentina!J35+Australia!J34+'EU-27'!J37+'New Zealand'!I35+'United States'!I37</f>
        <v>20116.974318716835</v>
      </c>
      <c r="I4" s="12">
        <f>Argentina!K35+Australia!K34+'EU-27'!K37+'New Zealand'!J35+'United States'!J37</f>
        <v>21552.509714993277</v>
      </c>
      <c r="J4" s="12">
        <f>Argentina!L35+Australia!L34+'EU-27'!L37+'New Zealand'!K35+'United States'!K37</f>
        <v>20829.13629731887</v>
      </c>
      <c r="K4" s="12">
        <f>Argentina!M35+Australia!M34+'EU-27'!M37+'New Zealand'!L35+'United States'!L37</f>
        <v>21318.685490645017</v>
      </c>
      <c r="L4" s="12">
        <f>Argentina!N35+Australia!N34+'EU-27'!N37+'New Zealand'!M35+'United States'!M37</f>
        <v>21103.419140346297</v>
      </c>
      <c r="M4" s="26">
        <f t="shared" si="0"/>
        <v>-1.0097543321476499E-2</v>
      </c>
      <c r="N4" s="10" t="s">
        <v>32</v>
      </c>
      <c r="O4" s="26">
        <f t="shared" ref="O4:O8" si="1">K4/J4-1</f>
        <v>2.3503096160024661E-2</v>
      </c>
      <c r="P4" s="25">
        <f t="shared" ref="P4:P9" si="2">K4-J4</f>
        <v>489.54919332614736</v>
      </c>
      <c r="Q4" s="12"/>
      <c r="R4" s="12"/>
      <c r="S4" s="12"/>
      <c r="T4" s="12"/>
    </row>
    <row r="5" spans="1:24">
      <c r="A5" s="10" t="s">
        <v>4</v>
      </c>
      <c r="B5" s="12">
        <f>Argentina!D36+Australia!D35+'EU-27'!D38+'New Zealand'!C36+'United States'!C38</f>
        <v>20493.888647717427</v>
      </c>
      <c r="C5" s="12">
        <f>Argentina!E36+Australia!E35+'EU-27'!E38+'New Zealand'!D36+'United States'!D38</f>
        <v>20457.971936244787</v>
      </c>
      <c r="D5" s="12">
        <f>Argentina!F36+Australia!F35+'EU-27'!F38+'New Zealand'!E36+'United States'!E38</f>
        <v>21109.427919034115</v>
      </c>
      <c r="E5" s="12">
        <f>Argentina!G36+Australia!G35+'EU-27'!G38+'New Zealand'!F36+'United States'!F38</f>
        <v>21837.318454160617</v>
      </c>
      <c r="F5" s="12">
        <f>Argentina!H36+Australia!H35+'EU-27'!H38+'New Zealand'!G36+'United States'!G38</f>
        <v>21313.576032913814</v>
      </c>
      <c r="G5" s="12">
        <f>Argentina!I36+Australia!I35+'EU-27'!I38+'New Zealand'!H36+'United States'!H38</f>
        <v>22326.122407599345</v>
      </c>
      <c r="H5" s="12">
        <f>Argentina!J36+Australia!J35+'EU-27'!J38+'New Zealand'!I36+'United States'!I38</f>
        <v>22356.620494884857</v>
      </c>
      <c r="I5" s="12">
        <f>Argentina!K36+Australia!K35+'EU-27'!K38+'New Zealand'!J36+'United States'!J38</f>
        <v>23075.966108210123</v>
      </c>
      <c r="J5" s="12">
        <f>Argentina!L36+Australia!L35+'EU-27'!L38+'New Zealand'!K36+'United States'!K38</f>
        <v>23431.237586789674</v>
      </c>
      <c r="K5" s="12">
        <f>Argentina!M36+Australia!M35+'EU-27'!M38+'New Zealand'!L36+'United States'!L38</f>
        <v>23719.861075614601</v>
      </c>
      <c r="L5" s="12">
        <f>Argentina!N36+Australia!N35+'EU-27'!N38+'New Zealand'!M36+'United States'!M38</f>
        <v>23490.045566617613</v>
      </c>
      <c r="M5" s="26">
        <f t="shared" si="0"/>
        <v>-9.6887375631913297E-3</v>
      </c>
      <c r="N5" s="10" t="s">
        <v>34</v>
      </c>
      <c r="O5" s="26">
        <f t="shared" si="1"/>
        <v>1.2317893485389364E-2</v>
      </c>
      <c r="P5" s="25">
        <f t="shared" si="2"/>
        <v>288.62348882492734</v>
      </c>
      <c r="Q5" s="12"/>
      <c r="R5" s="12"/>
      <c r="S5" s="12"/>
      <c r="T5" s="12"/>
    </row>
    <row r="6" spans="1:24">
      <c r="A6" s="10" t="s">
        <v>5</v>
      </c>
      <c r="B6" s="12">
        <f>Argentina!D37+Australia!D36+'EU-27'!E27+'New Zealand'!C37+'United States'!D27</f>
        <v>20023.527828362152</v>
      </c>
      <c r="C6" s="12">
        <f>Argentina!E37+Australia!E36+'EU-27'!F27+'New Zealand'!D37+'United States'!E27</f>
        <v>19921.518075937558</v>
      </c>
      <c r="D6" s="12">
        <f>Argentina!F37+Australia!F36+'EU-27'!G27+'New Zealand'!E37+'United States'!F27</f>
        <v>20683.11577574347</v>
      </c>
      <c r="E6" s="12">
        <f>Argentina!G37+Australia!G36+'EU-27'!H27+'New Zealand'!F37+'United States'!G27</f>
        <v>20751.356004959998</v>
      </c>
      <c r="F6" s="12">
        <f>Argentina!H37+Australia!H36+'EU-27'!I27+'New Zealand'!G37+'United States'!H27</f>
        <v>20610.781890870116</v>
      </c>
      <c r="G6" s="12">
        <f>Argentina!I37+Australia!I36+'EU-27'!J27+'New Zealand'!H37+'United States'!I27</f>
        <v>21828.599844982367</v>
      </c>
      <c r="H6" s="12">
        <f>Argentina!J37+Australia!J36+'EU-27'!K27+'New Zealand'!I37+'United States'!J27</f>
        <v>22377.256428089153</v>
      </c>
      <c r="I6" s="12">
        <f>Argentina!K37+Australia!K36+'EU-27'!L27+'New Zealand'!J37+'United States'!K27</f>
        <v>22453.290340303345</v>
      </c>
      <c r="J6" s="12">
        <f>Argentina!L37+Australia!L36+'EU-27'!M27+'New Zealand'!K37+'United States'!L27</f>
        <v>22821.232261122623</v>
      </c>
      <c r="K6" s="12">
        <f>Argentina!M37+Australia!M36+'EU-27'!N27+'New Zealand'!L37+'United States'!M27</f>
        <v>23127.12694781621</v>
      </c>
      <c r="L6" s="12">
        <f>Argentina!N37+Australia!N36+'EU-27'!O27+'New Zealand'!M37+'United States'!N27</f>
        <v>23036.948668019377</v>
      </c>
      <c r="M6" s="26">
        <f t="shared" si="0"/>
        <v>-3.8992426512948208E-3</v>
      </c>
      <c r="N6" s="10" t="s">
        <v>35</v>
      </c>
      <c r="O6" s="26">
        <f t="shared" si="1"/>
        <v>1.3403951337662701E-2</v>
      </c>
      <c r="P6" s="25">
        <f t="shared" si="2"/>
        <v>305.89468669358757</v>
      </c>
      <c r="Q6" s="12"/>
      <c r="R6" s="12"/>
      <c r="S6" s="12"/>
      <c r="T6" s="12"/>
    </row>
    <row r="7" spans="1:24">
      <c r="A7" s="10" t="s">
        <v>0</v>
      </c>
      <c r="B7" s="12">
        <f>Argentina!D38+Australia!D37+'EU-27'!E28+'New Zealand'!C38+'United States'!D28</f>
        <v>20170.187756279727</v>
      </c>
      <c r="C7" s="12">
        <f>Argentina!E38+Australia!E37+'EU-27'!F28+'New Zealand'!D38+'United States'!E28</f>
        <v>20449.23845762316</v>
      </c>
      <c r="D7" s="12">
        <f>Argentina!F38+Australia!F37+'EU-27'!G28+'New Zealand'!E38+'United States'!F28</f>
        <v>20966.157515274106</v>
      </c>
      <c r="E7" s="12">
        <f>Argentina!G38+Australia!G37+'EU-27'!H28+'New Zealand'!F38+'United States'!G28</f>
        <v>20111.956649904518</v>
      </c>
      <c r="F7" s="12">
        <f>Argentina!H38+Australia!H37+'EU-27'!I28+'New Zealand'!G38+'United States'!H28</f>
        <v>21346.323361670722</v>
      </c>
      <c r="G7" s="12">
        <f>Argentina!I38+Australia!I37+'EU-27'!J28+'New Zealand'!H38+'United States'!I28</f>
        <v>22142.607208662506</v>
      </c>
      <c r="H7" s="12">
        <f>Argentina!J38+Australia!J37+'EU-27'!K28+'New Zealand'!I38+'United States'!J28</f>
        <v>22789.381929768631</v>
      </c>
      <c r="I7" s="12">
        <f>Argentina!K38+Australia!K37+'EU-27'!L28+'New Zealand'!J38+'United States'!K28</f>
        <v>22862.649580113739</v>
      </c>
      <c r="J7" s="12">
        <f>Argentina!L38+Australia!L37+'EU-27'!M28+'New Zealand'!K38+'United States'!L28</f>
        <v>23142.836500471683</v>
      </c>
      <c r="K7" s="12">
        <f>Argentina!M38+Australia!M37+'EU-27'!N28+'New Zealand'!L38+'United States'!M28</f>
        <v>23540.381507784125</v>
      </c>
      <c r="L7" s="12">
        <f>Argentina!N38+Australia!N37+'EU-27'!O28+'New Zealand'!M38+'United States'!N28</f>
        <v>23363.011116337842</v>
      </c>
      <c r="M7" s="26">
        <f t="shared" si="0"/>
        <v>-7.5347288397866752E-3</v>
      </c>
      <c r="N7" s="10" t="s">
        <v>0</v>
      </c>
      <c r="O7" s="26">
        <f t="shared" si="1"/>
        <v>1.7177886008240106E-2</v>
      </c>
      <c r="P7" s="25">
        <f t="shared" si="2"/>
        <v>397.54500731244116</v>
      </c>
      <c r="Q7" s="11"/>
      <c r="R7" s="11"/>
      <c r="S7" s="11"/>
      <c r="T7" s="11"/>
    </row>
    <row r="8" spans="1:24">
      <c r="A8" s="10" t="s">
        <v>6</v>
      </c>
      <c r="B8" s="12">
        <f>Argentina!E27+Australia!D38+'EU-27'!E29+'New Zealand'!D27+'United States'!D29</f>
        <v>18814.190266607053</v>
      </c>
      <c r="C8" s="12">
        <f>Argentina!F27+Australia!E38+'EU-27'!F29+'New Zealand'!E27+'United States'!E29</f>
        <v>19173.011224661481</v>
      </c>
      <c r="D8" s="12">
        <f>Argentina!G27+Australia!F38+'EU-27'!G29+'New Zealand'!F27+'United States'!F29</f>
        <v>19428.341885186896</v>
      </c>
      <c r="E8" s="12">
        <f>Argentina!H27+Australia!G38+'EU-27'!H29+'New Zealand'!G27+'United States'!G29</f>
        <v>18728.088856309685</v>
      </c>
      <c r="F8" s="12">
        <f>Argentina!I27+Australia!H38+'EU-27'!I29+'New Zealand'!H27+'United States'!H29</f>
        <v>19797.823016741077</v>
      </c>
      <c r="G8" s="12">
        <f>Argentina!J27+Australia!I38+'EU-27'!J29+'New Zealand'!I27+'United States'!I29</f>
        <v>20582.461926110947</v>
      </c>
      <c r="H8" s="12">
        <f>Argentina!K27+Australia!J38+'EU-27'!K29+'New Zealand'!J27+'United States'!J29</f>
        <v>21235.926442243574</v>
      </c>
      <c r="I8" s="12">
        <f>Argentina!L27+Australia!K38+'EU-27'!L29+'New Zealand'!K27+'United States'!K29</f>
        <v>20943.843558411987</v>
      </c>
      <c r="J8" s="12">
        <f>Argentina!M27+Australia!L38+'EU-27'!M29+'New Zealand'!L27+'United States'!L29</f>
        <v>21418.748092985534</v>
      </c>
      <c r="K8" s="12">
        <f>Argentina!N27+Australia!M38+'EU-27'!N29+'New Zealand'!M27+'United States'!M29</f>
        <v>21708.721928571107</v>
      </c>
      <c r="L8" s="12">
        <f>Argentina!O27+Australia!N38+'EU-27'!O29+'New Zealand'!N27+'United States'!N29</f>
        <v>21601.527170825488</v>
      </c>
      <c r="M8" s="26">
        <f>L8/K8-1</f>
        <v>-4.9378659000895997E-3</v>
      </c>
      <c r="N8" s="10" t="s">
        <v>36</v>
      </c>
      <c r="O8" s="26">
        <f t="shared" si="1"/>
        <v>1.3538318594845222E-2</v>
      </c>
      <c r="P8" s="25">
        <f t="shared" si="2"/>
        <v>289.9738355855734</v>
      </c>
      <c r="Q8" s="11"/>
      <c r="R8" s="11"/>
      <c r="S8" s="11"/>
      <c r="T8" s="11"/>
      <c r="U8" s="15"/>
    </row>
    <row r="9" spans="1:24">
      <c r="A9" s="10" t="s">
        <v>7</v>
      </c>
      <c r="B9" s="12">
        <f>Argentina!E28+Australia!E27+'EU-27'!E30+'New Zealand'!D28+'United States'!D30</f>
        <v>18765.729318643149</v>
      </c>
      <c r="C9" s="12">
        <f>Argentina!F28+Australia!F27+'EU-27'!F30+'New Zealand'!E28+'United States'!E30</f>
        <v>19167.523829400143</v>
      </c>
      <c r="D9" s="12">
        <f>Argentina!G28+Australia!G27+'EU-27'!G30+'New Zealand'!F28+'United States'!F30</f>
        <v>19550.735898520939</v>
      </c>
      <c r="E9" s="12">
        <f>Argentina!H28+Australia!H27+'EU-27'!H30+'New Zealand'!G28+'United States'!G30</f>
        <v>18375.801004741559</v>
      </c>
      <c r="F9" s="12">
        <f>Argentina!I28+Australia!I27+'EU-27'!I30+'New Zealand'!H28+'United States'!H30</f>
        <v>19944.465253746232</v>
      </c>
      <c r="G9" s="12">
        <f>Argentina!J28+Australia!J27+'EU-27'!J30+'New Zealand'!I28+'United States'!I30</f>
        <v>20718.215712560588</v>
      </c>
      <c r="H9" s="12">
        <f>Argentina!K28+Australia!K27+'EU-27'!K30+'New Zealand'!J28+'United States'!J30</f>
        <v>21365.210156528381</v>
      </c>
      <c r="I9" s="12">
        <f>Argentina!L28+Australia!L27+'EU-27'!L30+'New Zealand'!K28+'United States'!K30</f>
        <v>21082.420342546902</v>
      </c>
      <c r="J9" s="12">
        <f>Argentina!M28+Australia!M27+'EU-27'!M30+'New Zealand'!L28+'United States'!L30</f>
        <v>21632.960004617715</v>
      </c>
      <c r="K9" s="12">
        <f>Argentina!N28+Australia!N27+'EU-27'!N30+'New Zealand'!M28+'United States'!M30</f>
        <v>21812.507140106831</v>
      </c>
      <c r="L9" s="12">
        <f>Argentina!O28+Australia!O27+'EU-27'!O30+'New Zealand'!N28+'United States'!N30</f>
        <v>21788.788455588467</v>
      </c>
      <c r="M9" s="26">
        <f t="shared" ref="M9:M13" si="3">L9/K9-1</f>
        <v>-1.0873891921737711E-3</v>
      </c>
      <c r="N9" s="10" t="s">
        <v>37</v>
      </c>
      <c r="O9" s="26">
        <f>K9/J9-1</f>
        <v>8.2997026505291505E-3</v>
      </c>
      <c r="P9" s="25">
        <f t="shared" si="2"/>
        <v>179.54713548911604</v>
      </c>
      <c r="Q9" s="11"/>
      <c r="R9" s="11"/>
      <c r="S9" s="11"/>
      <c r="T9" s="11"/>
      <c r="U9" s="15"/>
    </row>
    <row r="10" spans="1:24">
      <c r="A10" s="10" t="s">
        <v>8</v>
      </c>
      <c r="B10" s="12">
        <f>Argentina!E29+Australia!E28+'EU-27'!E31+'New Zealand'!D29+'United States'!D31</f>
        <v>19270.482321516723</v>
      </c>
      <c r="C10" s="12">
        <f>Argentina!F29+Australia!F28+'EU-27'!F31+'New Zealand'!E29+'United States'!E31</f>
        <v>19761.529814071706</v>
      </c>
      <c r="D10" s="12">
        <f>Argentina!G29+Australia!G28+'EU-27'!G31+'New Zealand'!F29+'United States'!F31</f>
        <v>20267.546624323149</v>
      </c>
      <c r="E10" s="12">
        <f>Argentina!H29+Australia!H28+'EU-27'!H31+'New Zealand'!G29+'United States'!G31</f>
        <v>19593.786255450934</v>
      </c>
      <c r="F10" s="12">
        <f>Argentina!I29+Australia!I28+'EU-27'!I31+'New Zealand'!H29+'United States'!H31</f>
        <v>20871.297024271444</v>
      </c>
      <c r="G10" s="12">
        <f>Argentina!J29+Australia!J28+'EU-27'!J31+'New Zealand'!I29+'United States'!I31</f>
        <v>21612.007789443305</v>
      </c>
      <c r="H10" s="12">
        <f>Argentina!K29+Australia!K28+'EU-27'!K31+'New Zealand'!J29+'United States'!J31</f>
        <v>22179.760986120058</v>
      </c>
      <c r="I10" s="12">
        <f>Argentina!L29+Australia!L28+'EU-27'!L31+'New Zealand'!K29+'United States'!K31</f>
        <v>21923.324832553306</v>
      </c>
      <c r="J10" s="12">
        <f>Argentina!M29+Australia!M28+'EU-27'!M31+'New Zealand'!L29+'United States'!L31</f>
        <v>22373.617902835547</v>
      </c>
      <c r="K10" s="12">
        <f>Argentina!N29+Australia!N28+'EU-27'!N31+'New Zealand'!M29+'United States'!M31</f>
        <v>22562.620631655143</v>
      </c>
      <c r="L10" s="12">
        <f>Argentina!O29+Australia!O28+'EU-27'!O31+'New Zealand'!N29+'United States'!N31</f>
        <v>22659.458853748576</v>
      </c>
      <c r="M10" s="26">
        <f t="shared" si="3"/>
        <v>4.2919758158574961E-3</v>
      </c>
      <c r="N10" s="10" t="s">
        <v>38</v>
      </c>
      <c r="O10" s="26">
        <f t="shared" ref="O10:O13" si="4">K10/J10-1</f>
        <v>8.4475711367022477E-3</v>
      </c>
      <c r="P10" s="25">
        <f t="shared" ref="P10:P13" si="5">K10-J10</f>
        <v>189.00272881959609</v>
      </c>
      <c r="Q10" s="11"/>
      <c r="R10" s="11"/>
      <c r="S10" s="11"/>
      <c r="T10" s="11"/>
      <c r="U10" s="15"/>
      <c r="V10" s="186" t="s">
        <v>47</v>
      </c>
      <c r="W10" s="186"/>
      <c r="X10" s="186"/>
    </row>
    <row r="11" spans="1:24">
      <c r="A11" s="10" t="s">
        <v>9</v>
      </c>
      <c r="B11" s="12">
        <f>Argentina!E30+Australia!E29+'EU-27'!E32+'New Zealand'!D30+'United States'!D32</f>
        <v>19617.299520863915</v>
      </c>
      <c r="C11" s="12">
        <f>Argentina!F30+Australia!F29+'EU-27'!F32+'New Zealand'!E30+'United States'!E32</f>
        <v>20240.268629314334</v>
      </c>
      <c r="D11" s="12">
        <f>Argentina!G30+Australia!G29+'EU-27'!G32+'New Zealand'!F30+'United States'!F32</f>
        <v>20921.94969930757</v>
      </c>
      <c r="E11" s="12">
        <f>Argentina!H30+Australia!H29+'EU-27'!H32+'New Zealand'!G30+'United States'!G32</f>
        <v>20173.136895887197</v>
      </c>
      <c r="F11" s="12">
        <f>Argentina!I30+Australia!I29+'EU-27'!I32+'New Zealand'!H30+'United States'!H32</f>
        <v>21300.805493206513</v>
      </c>
      <c r="G11" s="12">
        <f>Argentina!J30+Australia!J29+'EU-27'!J32+'New Zealand'!I30+'United States'!I32</f>
        <v>22345.614812756383</v>
      </c>
      <c r="H11" s="12">
        <f>Argentina!K30+Australia!K29+'EU-27'!K32+'New Zealand'!J30+'United States'!J32</f>
        <v>22603.300196137985</v>
      </c>
      <c r="I11" s="12">
        <f>Argentina!L30+Australia!L29+'EU-27'!L32+'New Zealand'!K30+'United States'!K32</f>
        <v>22283.873583043391</v>
      </c>
      <c r="J11" s="12">
        <f>Argentina!M30+Australia!M29+'EU-27'!M32+'New Zealand'!L30+'United States'!L32</f>
        <v>22794.391242424867</v>
      </c>
      <c r="K11" s="12">
        <f>Argentina!N30+Australia!N29+'EU-27'!N32+'New Zealand'!M30+'United States'!M32</f>
        <v>23062.381564607</v>
      </c>
      <c r="L11" s="12">
        <f>Argentina!O30+Australia!O29+'EU-27'!O32+'New Zealand'!N30+'United States'!N32</f>
        <v>23148.246105330221</v>
      </c>
      <c r="M11" s="26">
        <f t="shared" si="3"/>
        <v>3.7231428368609265E-3</v>
      </c>
      <c r="N11" s="10" t="s">
        <v>39</v>
      </c>
      <c r="O11" s="26">
        <f t="shared" si="4"/>
        <v>1.1756853663341005E-2</v>
      </c>
      <c r="P11" s="25">
        <f t="shared" si="5"/>
        <v>267.99032218213324</v>
      </c>
      <c r="Q11" s="11"/>
      <c r="R11" s="11"/>
      <c r="S11" s="11"/>
      <c r="T11" s="11"/>
      <c r="U11" s="15">
        <v>41730</v>
      </c>
      <c r="V11" s="13">
        <f>SUM(F7:F14,G3:G6)</f>
        <v>256392.7736985638</v>
      </c>
    </row>
    <row r="12" spans="1:24">
      <c r="A12" s="10" t="s">
        <v>10</v>
      </c>
      <c r="B12" s="12">
        <f>Argentina!E31+Australia!E30+'EU-27'!E33+'New Zealand'!D31+'United States'!D33</f>
        <v>20593.756356172747</v>
      </c>
      <c r="C12" s="12">
        <f>Argentina!F31+Australia!F30+'EU-27'!F33+'New Zealand'!E31+'United States'!E33</f>
        <v>21313.279438276517</v>
      </c>
      <c r="D12" s="12">
        <f>Argentina!G31+Australia!G30+'EU-27'!G33+'New Zealand'!F31+'United States'!F33</f>
        <v>21923.542277268934</v>
      </c>
      <c r="E12" s="12">
        <f>Argentina!H31+Australia!H30+'EU-27'!H33+'New Zealand'!G31+'United States'!G33</f>
        <v>21552.358035653117</v>
      </c>
      <c r="F12" s="12">
        <f>Argentina!I31+Australia!I30+'EU-27'!I33+'New Zealand'!H31+'United States'!H33</f>
        <v>22536.209394621539</v>
      </c>
      <c r="G12" s="12">
        <f>Argentina!J31+Australia!J30+'EU-27'!J33+'New Zealand'!I31+'United States'!I33</f>
        <v>23206.66779415384</v>
      </c>
      <c r="H12" s="12">
        <f>Argentina!K31+Australia!K30+'EU-27'!K33+'New Zealand'!J31+'United States'!J33</f>
        <v>23855.519763661523</v>
      </c>
      <c r="I12" s="12">
        <f>Argentina!L31+Australia!L30+'EU-27'!L33+'New Zealand'!K31+'United States'!K33</f>
        <v>23201.529263654185</v>
      </c>
      <c r="J12" s="12">
        <f>Argentina!M31+Australia!M30+'EU-27'!M33+'New Zealand'!L31+'United States'!L33</f>
        <v>23998.725651301036</v>
      </c>
      <c r="K12" s="12">
        <f>Argentina!N31+Australia!N30+'EU-27'!N33+'New Zealand'!M31+'United States'!M33</f>
        <v>24177.927762799351</v>
      </c>
      <c r="L12" s="12">
        <f>Argentina!O31+Australia!O30+'EU-27'!O33+'New Zealand'!N31+'United States'!N33</f>
        <v>24215.319198098536</v>
      </c>
      <c r="M12" s="26">
        <f t="shared" si="3"/>
        <v>1.5465111677899213E-3</v>
      </c>
      <c r="N12" s="10" t="s">
        <v>40</v>
      </c>
      <c r="O12" s="26">
        <f t="shared" si="4"/>
        <v>7.4671511355270948E-3</v>
      </c>
      <c r="P12" s="25">
        <f t="shared" si="5"/>
        <v>179.20211149831448</v>
      </c>
      <c r="Q12" s="11"/>
      <c r="R12" s="11"/>
      <c r="S12" s="11"/>
      <c r="T12" s="11"/>
      <c r="U12" s="15">
        <v>41760</v>
      </c>
      <c r="V12" s="13">
        <f>SUM(F8:F14,G3:G7)</f>
        <v>257189.05754555558</v>
      </c>
    </row>
    <row r="13" spans="1:24">
      <c r="A13" s="10" t="s">
        <v>11</v>
      </c>
      <c r="B13" s="12">
        <f>Argentina!E32+Australia!E31+'EU-27'!E34+'New Zealand'!D32+'United States'!D34</f>
        <v>19852.02834981637</v>
      </c>
      <c r="C13" s="12">
        <f>Argentina!F32+Australia!F31+'EU-27'!F34+'New Zealand'!E32+'United States'!E34</f>
        <v>20476.939967424543</v>
      </c>
      <c r="D13" s="12">
        <f>Argentina!G32+Australia!G31+'EU-27'!G34+'New Zealand'!F32+'United States'!F34</f>
        <v>20951.174600752438</v>
      </c>
      <c r="E13" s="12">
        <f>Argentina!H32+Australia!H31+'EU-27'!H34+'New Zealand'!G32+'United States'!G34</f>
        <v>21472.475317304896</v>
      </c>
      <c r="F13" s="12">
        <f>Argentina!I32+Australia!I31+'EU-27'!I34+'New Zealand'!H32+'United States'!H34</f>
        <v>21581.497092952581</v>
      </c>
      <c r="G13" s="12">
        <f>Argentina!J32+Australia!J31+'EU-27'!J34+'New Zealand'!I32+'United States'!I34</f>
        <v>22104.055314315476</v>
      </c>
      <c r="H13" s="12">
        <f>Argentina!K32+Australia!K31+'EU-27'!K34+'New Zealand'!J32+'United States'!J34</f>
        <v>22735.193436492038</v>
      </c>
      <c r="I13" s="12">
        <f>Argentina!L32+Australia!L31+'EU-27'!L34+'New Zealand'!K32+'United States'!K34</f>
        <v>22181.324049527626</v>
      </c>
      <c r="J13" s="12">
        <f>Argentina!M32+Australia!M31+'EU-27'!M34+'New Zealand'!L32+'United States'!L34</f>
        <v>23077.472358338029</v>
      </c>
      <c r="K13" s="12">
        <f>Argentina!N32+Australia!N31+'EU-27'!N34+'New Zealand'!M32+'United States'!M34</f>
        <v>22988.061834310389</v>
      </c>
      <c r="L13" s="12">
        <f>Argentina!O32+Australia!O31+'EU-27'!O34+'New Zealand'!N32+'United States'!N34</f>
        <v>23112.699043303044</v>
      </c>
      <c r="M13" s="26">
        <f t="shared" si="3"/>
        <v>5.4218232877132344E-3</v>
      </c>
      <c r="N13" s="10" t="s">
        <v>41</v>
      </c>
      <c r="O13" s="26">
        <f t="shared" si="4"/>
        <v>-3.8743638228359023E-3</v>
      </c>
      <c r="P13" s="25">
        <f t="shared" si="5"/>
        <v>-89.410524027640349</v>
      </c>
      <c r="Q13" s="30"/>
      <c r="R13" s="30"/>
      <c r="S13" s="30"/>
      <c r="T13" s="30"/>
      <c r="U13" s="15">
        <v>41791</v>
      </c>
      <c r="V13" s="13">
        <f>SUM(F9:F14,G3:G8)</f>
        <v>257973.69645492546</v>
      </c>
    </row>
    <row r="14" spans="1:24">
      <c r="A14" s="10" t="s">
        <v>12</v>
      </c>
      <c r="B14" s="12">
        <f>Argentina!E33+Australia!E32+'EU-27'!E35+'New Zealand'!D33+'United States'!D35</f>
        <v>20411.69391744036</v>
      </c>
      <c r="C14" s="12">
        <f>Argentina!F33+Australia!F32+'EU-27'!F35+'New Zealand'!E33+'United States'!E35</f>
        <v>20611.150848930341</v>
      </c>
      <c r="D14" s="12">
        <f>Argentina!G33+Australia!G32+'EU-27'!G35+'New Zealand'!F33+'United States'!F35</f>
        <v>21509.943125199163</v>
      </c>
      <c r="E14" s="12">
        <f>Argentina!H33+Australia!H32+'EU-27'!H35+'New Zealand'!G33+'United States'!G35</f>
        <v>20747.530294798256</v>
      </c>
      <c r="F14" s="12">
        <f>Argentina!I33+Australia!I32+'EU-27'!I35+'New Zealand'!H33+'United States'!H35</f>
        <v>22131.331436397879</v>
      </c>
      <c r="G14" s="12">
        <f>Argentina!J33+Australia!J32+'EU-27'!J35+'New Zealand'!I33+'United States'!I35</f>
        <v>22633.269316223359</v>
      </c>
      <c r="H14" s="12">
        <f>Argentina!K33+Australia!K32+'EU-27'!K35+'New Zealand'!J33+'United States'!J35</f>
        <v>23253.924825386875</v>
      </c>
      <c r="I14" s="12">
        <f>Argentina!L33+Australia!L32+'EU-27'!L35+'New Zealand'!K33+'United States'!K35</f>
        <v>22868.526844002383</v>
      </c>
      <c r="J14" s="12">
        <f>Argentina!M33+Australia!M32+'EU-27'!M35+'New Zealand'!L33+'United States'!L35</f>
        <v>23457.26706740693</v>
      </c>
      <c r="K14" s="12">
        <f>Argentina!N33+Australia!N32+'EU-27'!N35+'New Zealand'!M33+'United States'!M35</f>
        <v>23433.132354772657</v>
      </c>
      <c r="L14" s="12"/>
      <c r="M14" s="28"/>
      <c r="N14" s="10" t="s">
        <v>42</v>
      </c>
      <c r="O14" s="26"/>
      <c r="P14" s="25"/>
      <c r="Q14" s="30"/>
      <c r="R14" s="30"/>
      <c r="S14" s="30"/>
      <c r="T14" s="30"/>
      <c r="U14" s="15">
        <v>41821</v>
      </c>
      <c r="V14" s="13">
        <f>SUM(F10:F14,G3:G9)</f>
        <v>258747.44691373978</v>
      </c>
    </row>
    <row r="15" spans="1:24">
      <c r="B15" s="14">
        <f>SUM(B3:B14)</f>
        <v>237128.19496666396</v>
      </c>
      <c r="C15" s="14">
        <f t="shared" ref="C15:K15" si="6">SUM(C3:C14)</f>
        <v>240225.36650109829</v>
      </c>
      <c r="D15" s="14">
        <f t="shared" si="6"/>
        <v>247117.31372631784</v>
      </c>
      <c r="E15" s="14">
        <f t="shared" si="6"/>
        <v>245300.12736108084</v>
      </c>
      <c r="F15" s="14">
        <f t="shared" si="6"/>
        <v>252428.90780296994</v>
      </c>
      <c r="G15" s="14">
        <f t="shared" si="6"/>
        <v>262227.92149918224</v>
      </c>
      <c r="H15" s="14">
        <f t="shared" si="6"/>
        <v>267403.52121439361</v>
      </c>
      <c r="I15" s="14">
        <f t="shared" si="6"/>
        <v>267369.73427790392</v>
      </c>
      <c r="J15" s="14">
        <f t="shared" si="6"/>
        <v>271862.08611265628</v>
      </c>
      <c r="K15" s="14">
        <f t="shared" si="6"/>
        <v>274954.20346603368</v>
      </c>
      <c r="L15" s="14"/>
      <c r="M15" s="1"/>
      <c r="N15" s="1"/>
      <c r="O15" s="1"/>
      <c r="P15" s="1"/>
      <c r="Q15" s="1"/>
      <c r="R15" s="1"/>
      <c r="S15" s="1"/>
      <c r="T15" s="1"/>
      <c r="U15" s="15">
        <v>41852</v>
      </c>
      <c r="V15" s="13">
        <f>SUM(F11:F14,G3:G10)</f>
        <v>259488.15767891164</v>
      </c>
    </row>
    <row r="16" spans="1:24">
      <c r="B16" s="14"/>
      <c r="C16" s="14"/>
      <c r="D16" s="27">
        <f t="shared" ref="D16:G16" si="7">D9/D8-1</f>
        <v>6.2997662928385711E-3</v>
      </c>
      <c r="E16" s="27">
        <f t="shared" si="7"/>
        <v>-1.8810667456302443E-2</v>
      </c>
      <c r="F16" s="27">
        <f t="shared" si="7"/>
        <v>7.4069879744431688E-3</v>
      </c>
      <c r="G16" s="27">
        <f t="shared" si="7"/>
        <v>6.5956048861881555E-3</v>
      </c>
      <c r="H16" s="27">
        <f>H9/H8-1</f>
        <v>6.087971468371256E-3</v>
      </c>
      <c r="I16" s="27">
        <f t="shared" ref="I16:J16" si="8">I9/I8-1</f>
        <v>6.6165880082338369E-3</v>
      </c>
      <c r="J16" s="27">
        <f t="shared" si="8"/>
        <v>1.0001140622328597E-2</v>
      </c>
      <c r="K16" s="27">
        <f>K9/K8-1</f>
        <v>4.7808070819281845E-3</v>
      </c>
      <c r="L16" s="27"/>
      <c r="M16" s="1"/>
      <c r="N16" s="1"/>
      <c r="O16" s="1"/>
      <c r="P16" s="1"/>
      <c r="Q16" s="1"/>
      <c r="R16" s="1"/>
      <c r="S16" s="1"/>
      <c r="T16" s="1"/>
      <c r="U16" s="15">
        <v>41883</v>
      </c>
      <c r="V16" s="13">
        <f>SUM(F12:F14,G3:G11)</f>
        <v>260532.96699846149</v>
      </c>
    </row>
    <row r="17" spans="1:29">
      <c r="M17" s="1"/>
      <c r="N17" s="1"/>
      <c r="O17" s="1"/>
      <c r="P17" s="1"/>
      <c r="Q17" s="1"/>
      <c r="R17" s="1"/>
      <c r="S17" s="1"/>
      <c r="T17" s="1"/>
      <c r="U17" s="15">
        <v>41913</v>
      </c>
      <c r="V17" s="13">
        <f>SUM(F13:F14,G3:G12)</f>
        <v>261203.42539799379</v>
      </c>
    </row>
    <row r="18" spans="1:29">
      <c r="A18" s="6" t="s">
        <v>46</v>
      </c>
      <c r="B18" s="2"/>
      <c r="C18" s="2"/>
      <c r="D18" s="2"/>
      <c r="E18" s="2"/>
      <c r="F18" s="2"/>
      <c r="G18" s="2"/>
      <c r="H18" s="2"/>
      <c r="I18" s="2"/>
      <c r="J18" s="4"/>
      <c r="M18" s="1"/>
      <c r="N18" s="1"/>
      <c r="O18" s="1"/>
      <c r="P18" s="1"/>
      <c r="Q18" s="1"/>
      <c r="R18" s="1"/>
      <c r="S18" s="1"/>
      <c r="T18" s="1"/>
      <c r="U18" s="15">
        <v>41944</v>
      </c>
      <c r="V18" s="13">
        <f>SUM(F14,G3:G13)</f>
        <v>261725.98361935673</v>
      </c>
    </row>
    <row r="19" spans="1:29">
      <c r="A19" s="8"/>
      <c r="B19" s="9">
        <v>2009</v>
      </c>
      <c r="C19" s="9">
        <v>2010</v>
      </c>
      <c r="D19" s="9">
        <v>2011</v>
      </c>
      <c r="E19" s="9">
        <v>2012</v>
      </c>
      <c r="F19" s="9">
        <v>2013</v>
      </c>
      <c r="G19" s="9">
        <v>2014</v>
      </c>
      <c r="H19" s="9">
        <v>2015</v>
      </c>
      <c r="I19" s="9">
        <v>2016</v>
      </c>
      <c r="J19" s="9">
        <v>2017</v>
      </c>
      <c r="K19" s="9">
        <v>2018</v>
      </c>
      <c r="L19" s="9">
        <v>2019</v>
      </c>
      <c r="M19" s="18"/>
      <c r="N19" s="18"/>
      <c r="O19" s="18"/>
      <c r="P19" s="18"/>
      <c r="Q19" s="18"/>
      <c r="R19" s="18"/>
      <c r="S19" s="18"/>
      <c r="T19" s="18"/>
      <c r="U19" s="15">
        <v>41974</v>
      </c>
      <c r="V19" s="13">
        <f>SUM(,G3:G14)</f>
        <v>262227.92149918224</v>
      </c>
    </row>
    <row r="20" spans="1:29">
      <c r="A20" s="10" t="s">
        <v>2</v>
      </c>
      <c r="B20" s="12">
        <f>B3</f>
        <v>20613.207009602545</v>
      </c>
      <c r="C20" s="12">
        <f t="shared" ref="C20:K20" si="9">C3</f>
        <v>20214.232113194928</v>
      </c>
      <c r="D20" s="12">
        <f t="shared" si="9"/>
        <v>20823.51539713316</v>
      </c>
      <c r="E20" s="12">
        <f t="shared" si="9"/>
        <v>21292.964895953755</v>
      </c>
      <c r="F20" s="12">
        <f t="shared" si="9"/>
        <v>21523.690972327953</v>
      </c>
      <c r="G20" s="12">
        <f t="shared" si="9"/>
        <v>22403.036935972203</v>
      </c>
      <c r="H20" s="12">
        <f t="shared" si="9"/>
        <v>22534.452236363701</v>
      </c>
      <c r="I20" s="12">
        <f t="shared" si="9"/>
        <v>22940.476060543671</v>
      </c>
      <c r="J20" s="12">
        <f t="shared" si="9"/>
        <v>22884.461147043738</v>
      </c>
      <c r="K20" s="12">
        <f t="shared" si="9"/>
        <v>23502.79522735122</v>
      </c>
      <c r="L20" s="12">
        <f t="shared" ref="L20" si="10">L3</f>
        <v>23403.433222190073</v>
      </c>
      <c r="M20" s="31"/>
      <c r="N20" s="31"/>
      <c r="O20" s="32"/>
      <c r="P20" s="29"/>
      <c r="Q20" s="31"/>
      <c r="R20" s="31"/>
      <c r="S20" s="31"/>
      <c r="T20" s="31"/>
      <c r="U20" s="15">
        <v>42005</v>
      </c>
      <c r="V20" s="13">
        <f>SUM(H3,G4:G14)</f>
        <v>262359.33679957374</v>
      </c>
      <c r="Z20" s="3"/>
      <c r="AA20" s="3"/>
      <c r="AB20" s="3"/>
      <c r="AC20" s="3"/>
    </row>
    <row r="21" spans="1:29">
      <c r="A21" s="10" t="s">
        <v>3</v>
      </c>
      <c r="B21" s="12">
        <f t="shared" ref="B21:B29" si="11">B20+B4</f>
        <v>39115.410683244321</v>
      </c>
      <c r="C21" s="12">
        <f t="shared" ref="C21:C29" si="12">C20+C4</f>
        <v>38652.93427921374</v>
      </c>
      <c r="D21" s="12">
        <f t="shared" ref="D21:D29" si="13">D20+D4</f>
        <v>39805.378405707081</v>
      </c>
      <c r="E21" s="12">
        <f t="shared" ref="E21:E29" si="14">E20+E4</f>
        <v>41956.31959191004</v>
      </c>
      <c r="F21" s="12">
        <f t="shared" ref="F21:F29" si="15">F20+F4</f>
        <v>40994.797805578033</v>
      </c>
      <c r="G21" s="12">
        <f t="shared" ref="G21:G29" si="16">G20+G4</f>
        <v>42728.29937237408</v>
      </c>
      <c r="H21" s="12">
        <f t="shared" ref="H21:H29" si="17">H20+H4</f>
        <v>42651.426555080536</v>
      </c>
      <c r="I21" s="12">
        <f t="shared" ref="I21:I29" si="18">I20+I4</f>
        <v>44492.985775536945</v>
      </c>
      <c r="J21" s="12">
        <f t="shared" ref="J21:K31" si="19">J20+J4</f>
        <v>43713.597444362604</v>
      </c>
      <c r="K21" s="12">
        <f t="shared" si="19"/>
        <v>44821.480717996237</v>
      </c>
      <c r="L21" s="12">
        <f t="shared" ref="L21" si="20">L20+L4</f>
        <v>44506.852362536374</v>
      </c>
      <c r="M21" s="31"/>
      <c r="N21" s="31"/>
      <c r="O21" s="32"/>
      <c r="P21" s="29"/>
      <c r="Q21" s="31"/>
      <c r="R21" s="31"/>
      <c r="S21" s="31"/>
      <c r="T21" s="31"/>
      <c r="U21" s="15">
        <v>42036</v>
      </c>
      <c r="V21" s="13">
        <f t="shared" ref="V21" si="21">SUM(H3:H4,G5:G14)</f>
        <v>262151.04868188867</v>
      </c>
      <c r="Y21" s="3"/>
      <c r="Z21" s="3"/>
      <c r="AA21" s="3"/>
    </row>
    <row r="22" spans="1:29">
      <c r="A22" s="10" t="s">
        <v>4</v>
      </c>
      <c r="B22" s="12">
        <f t="shared" si="11"/>
        <v>59609.299330961745</v>
      </c>
      <c r="C22" s="12">
        <f t="shared" si="12"/>
        <v>59110.906215458526</v>
      </c>
      <c r="D22" s="12">
        <f t="shared" si="13"/>
        <v>60914.806324741192</v>
      </c>
      <c r="E22" s="12">
        <f t="shared" si="14"/>
        <v>63793.638046070657</v>
      </c>
      <c r="F22" s="12">
        <f t="shared" si="15"/>
        <v>62308.373838491847</v>
      </c>
      <c r="G22" s="12">
        <f t="shared" si="16"/>
        <v>65054.421779973425</v>
      </c>
      <c r="H22" s="12">
        <f t="shared" si="17"/>
        <v>65008.047049965389</v>
      </c>
      <c r="I22" s="12">
        <f t="shared" si="18"/>
        <v>67568.951883747068</v>
      </c>
      <c r="J22" s="12">
        <f t="shared" si="19"/>
        <v>67144.835031152281</v>
      </c>
      <c r="K22" s="12">
        <f t="shared" si="19"/>
        <v>68541.341793610831</v>
      </c>
      <c r="L22" s="12">
        <f t="shared" ref="L22" si="22">L21+L5</f>
        <v>67996.897929153987</v>
      </c>
      <c r="M22" s="31"/>
      <c r="N22" s="31"/>
      <c r="O22" s="32"/>
      <c r="P22" s="29"/>
      <c r="Q22" s="31"/>
      <c r="R22" s="31"/>
      <c r="S22" s="31"/>
      <c r="T22" s="31"/>
      <c r="U22" s="15">
        <v>42064</v>
      </c>
      <c r="V22" s="13">
        <f t="shared" ref="V22" si="23">SUM(H3:H5,G6:G14)</f>
        <v>262181.54676917417</v>
      </c>
      <c r="Y22" s="3"/>
      <c r="Z22" s="3"/>
      <c r="AA22" s="3"/>
    </row>
    <row r="23" spans="1:29">
      <c r="A23" s="10" t="s">
        <v>5</v>
      </c>
      <c r="B23" s="12">
        <f t="shared" si="11"/>
        <v>79632.827159323904</v>
      </c>
      <c r="C23" s="12">
        <f t="shared" si="12"/>
        <v>79032.424291396077</v>
      </c>
      <c r="D23" s="12">
        <f t="shared" si="13"/>
        <v>81597.922100484662</v>
      </c>
      <c r="E23" s="12">
        <f t="shared" si="14"/>
        <v>84544.994051030662</v>
      </c>
      <c r="F23" s="12">
        <f t="shared" si="15"/>
        <v>82919.155729361955</v>
      </c>
      <c r="G23" s="12">
        <f t="shared" si="16"/>
        <v>86883.021624955785</v>
      </c>
      <c r="H23" s="12">
        <f t="shared" si="17"/>
        <v>87385.303478054542</v>
      </c>
      <c r="I23" s="12">
        <f t="shared" si="18"/>
        <v>90022.242224050409</v>
      </c>
      <c r="J23" s="12">
        <f t="shared" si="19"/>
        <v>89966.067292274907</v>
      </c>
      <c r="K23" s="12">
        <f t="shared" si="19"/>
        <v>91668.468741427045</v>
      </c>
      <c r="L23" s="12">
        <f t="shared" ref="L23" si="24">L22+L6</f>
        <v>91033.846597173368</v>
      </c>
      <c r="M23" s="31"/>
      <c r="N23" s="31"/>
      <c r="O23" s="32"/>
      <c r="P23" s="29"/>
      <c r="Q23" s="31"/>
      <c r="R23" s="31"/>
      <c r="S23" s="31"/>
      <c r="T23" s="31"/>
      <c r="U23" s="15">
        <v>42095</v>
      </c>
      <c r="V23" s="13">
        <f t="shared" ref="V23" si="25">SUM(H3:H6,G7:G14)</f>
        <v>262730.20335228095</v>
      </c>
      <c r="W23" s="3">
        <f>V23/V11-1</f>
        <v>2.4717660963284205E-2</v>
      </c>
      <c r="X23" s="13">
        <f t="shared" ref="X23:X35" si="26">V23</f>
        <v>262730.20335228095</v>
      </c>
      <c r="Y23" s="3"/>
      <c r="Z23" s="3"/>
      <c r="AA23" s="3"/>
    </row>
    <row r="24" spans="1:29">
      <c r="A24" s="10" t="s">
        <v>0</v>
      </c>
      <c r="B24" s="12">
        <f t="shared" si="11"/>
        <v>99803.014915603635</v>
      </c>
      <c r="C24" s="12">
        <f t="shared" si="12"/>
        <v>99481.662749019233</v>
      </c>
      <c r="D24" s="12">
        <f t="shared" si="13"/>
        <v>102564.07961575876</v>
      </c>
      <c r="E24" s="12">
        <f t="shared" si="14"/>
        <v>104656.95070093518</v>
      </c>
      <c r="F24" s="12">
        <f t="shared" si="15"/>
        <v>104265.47909103267</v>
      </c>
      <c r="G24" s="12">
        <f t="shared" si="16"/>
        <v>109025.62883361829</v>
      </c>
      <c r="H24" s="12">
        <f t="shared" si="17"/>
        <v>110174.68540782317</v>
      </c>
      <c r="I24" s="12">
        <f t="shared" si="18"/>
        <v>112884.89180416414</v>
      </c>
      <c r="J24" s="12">
        <f t="shared" si="19"/>
        <v>113108.9037927466</v>
      </c>
      <c r="K24" s="12">
        <f t="shared" si="19"/>
        <v>115208.85024921117</v>
      </c>
      <c r="L24" s="12">
        <f>L23+L7</f>
        <v>114396.85771351121</v>
      </c>
      <c r="M24" s="31"/>
      <c r="N24" s="31"/>
      <c r="O24" s="32"/>
      <c r="P24" s="29"/>
      <c r="Q24" s="32"/>
      <c r="R24" s="32"/>
      <c r="S24" s="32"/>
      <c r="T24" s="32"/>
      <c r="U24" s="15">
        <v>42125</v>
      </c>
      <c r="V24" s="13">
        <f t="shared" ref="V24" si="27">SUM(H3:H7,G8:G14)</f>
        <v>263376.97807338712</v>
      </c>
      <c r="W24" s="3">
        <f t="shared" ref="W24:W56" si="28">V24/V12-1</f>
        <v>2.405981260200174E-2</v>
      </c>
      <c r="X24" s="13">
        <f t="shared" si="26"/>
        <v>263376.97807338712</v>
      </c>
      <c r="Y24" s="3"/>
      <c r="Z24" s="3"/>
      <c r="AA24" s="3"/>
    </row>
    <row r="25" spans="1:29">
      <c r="A25" s="10" t="s">
        <v>6</v>
      </c>
      <c r="B25" s="12">
        <f t="shared" si="11"/>
        <v>118617.20518221069</v>
      </c>
      <c r="C25" s="12">
        <f t="shared" si="12"/>
        <v>118654.67397368071</v>
      </c>
      <c r="D25" s="12">
        <f t="shared" si="13"/>
        <v>121992.42150094565</v>
      </c>
      <c r="E25" s="12">
        <f t="shared" si="14"/>
        <v>123385.03955724486</v>
      </c>
      <c r="F25" s="12">
        <f t="shared" si="15"/>
        <v>124063.30210777375</v>
      </c>
      <c r="G25" s="12">
        <f t="shared" si="16"/>
        <v>129608.09075972924</v>
      </c>
      <c r="H25" s="12">
        <f t="shared" si="17"/>
        <v>131410.61185006675</v>
      </c>
      <c r="I25" s="12">
        <f t="shared" si="18"/>
        <v>133828.73536257615</v>
      </c>
      <c r="J25" s="12">
        <f t="shared" si="19"/>
        <v>134527.65188573214</v>
      </c>
      <c r="K25" s="12">
        <f t="shared" ref="K25" si="29">K24+K8</f>
        <v>136917.57217778228</v>
      </c>
      <c r="L25" s="12">
        <f>L24+L8</f>
        <v>135998.3848843367</v>
      </c>
      <c r="M25" s="34"/>
      <c r="N25" s="31"/>
      <c r="O25" s="32"/>
      <c r="P25" s="29"/>
      <c r="Q25" s="32"/>
      <c r="R25" s="32"/>
      <c r="S25" s="32"/>
      <c r="T25" s="32"/>
      <c r="U25" s="15">
        <v>42156</v>
      </c>
      <c r="V25" s="13">
        <f t="shared" ref="V25" si="30">SUM(H3:H8,G9:G14)</f>
        <v>264030.44258951972</v>
      </c>
      <c r="W25" s="3">
        <f t="shared" si="28"/>
        <v>2.3478153849892713E-2</v>
      </c>
      <c r="X25" s="13">
        <f t="shared" si="26"/>
        <v>264030.44258951972</v>
      </c>
      <c r="Y25" s="3"/>
      <c r="Z25" s="3"/>
      <c r="AA25" s="3"/>
    </row>
    <row r="26" spans="1:29">
      <c r="A26" s="10" t="s">
        <v>7</v>
      </c>
      <c r="B26" s="12">
        <f t="shared" si="11"/>
        <v>137382.93450085382</v>
      </c>
      <c r="C26" s="12">
        <f t="shared" si="12"/>
        <v>137822.19780308084</v>
      </c>
      <c r="D26" s="12">
        <f t="shared" si="13"/>
        <v>141543.15739946658</v>
      </c>
      <c r="E26" s="12">
        <f t="shared" si="14"/>
        <v>141760.84056198644</v>
      </c>
      <c r="F26" s="12">
        <f t="shared" si="15"/>
        <v>144007.76736151997</v>
      </c>
      <c r="G26" s="12">
        <f t="shared" si="16"/>
        <v>150326.30647228984</v>
      </c>
      <c r="H26" s="12">
        <f t="shared" si="17"/>
        <v>152775.82200659515</v>
      </c>
      <c r="I26" s="12">
        <f t="shared" si="18"/>
        <v>154911.15570512303</v>
      </c>
      <c r="J26" s="12">
        <f t="shared" si="19"/>
        <v>156160.61189034986</v>
      </c>
      <c r="K26" s="12">
        <f t="shared" ref="K26:L26" si="31">K25+K9</f>
        <v>158730.07931788912</v>
      </c>
      <c r="L26" s="12">
        <f t="shared" si="31"/>
        <v>157787.17333992518</v>
      </c>
      <c r="M26" s="35"/>
      <c r="N26" s="31"/>
      <c r="O26" s="32"/>
      <c r="P26" s="29"/>
      <c r="Q26" s="32"/>
      <c r="R26" s="32"/>
      <c r="S26" s="32"/>
      <c r="T26" s="32"/>
      <c r="U26" s="15">
        <v>42186</v>
      </c>
      <c r="V26" s="13">
        <f t="shared" ref="V26" si="32">SUM(H3:H9,G10:G14)</f>
        <v>264677.43703348754</v>
      </c>
      <c r="W26" s="3">
        <f t="shared" si="28"/>
        <v>2.2918062344107648E-2</v>
      </c>
      <c r="X26" s="13">
        <f t="shared" si="26"/>
        <v>264677.43703348754</v>
      </c>
      <c r="Y26" s="3"/>
      <c r="Z26" s="3"/>
      <c r="AA26" s="3"/>
    </row>
    <row r="27" spans="1:29">
      <c r="A27" s="10" t="s">
        <v>8</v>
      </c>
      <c r="B27" s="12">
        <f t="shared" si="11"/>
        <v>156653.41682237055</v>
      </c>
      <c r="C27" s="12">
        <f t="shared" si="12"/>
        <v>157583.72761715256</v>
      </c>
      <c r="D27" s="12">
        <f t="shared" si="13"/>
        <v>161810.70402378973</v>
      </c>
      <c r="E27" s="12">
        <f t="shared" si="14"/>
        <v>161354.62681743735</v>
      </c>
      <c r="F27" s="12">
        <f t="shared" si="15"/>
        <v>164879.06438579143</v>
      </c>
      <c r="G27" s="12">
        <f t="shared" si="16"/>
        <v>171938.31426173315</v>
      </c>
      <c r="H27" s="12">
        <f t="shared" si="17"/>
        <v>174955.58299271521</v>
      </c>
      <c r="I27" s="12">
        <f t="shared" si="18"/>
        <v>176834.48053767634</v>
      </c>
      <c r="J27" s="12">
        <f t="shared" si="19"/>
        <v>178534.2297931854</v>
      </c>
      <c r="K27" s="12">
        <f>K26+K10</f>
        <v>181292.69994954427</v>
      </c>
      <c r="L27" s="12">
        <f>L26+L10</f>
        <v>180446.63219367375</v>
      </c>
      <c r="M27" s="32"/>
      <c r="N27" s="32"/>
      <c r="O27" s="32"/>
      <c r="P27" s="32"/>
      <c r="Q27" s="32"/>
      <c r="R27" s="32"/>
      <c r="S27" s="32"/>
      <c r="T27" s="32"/>
      <c r="U27" s="15">
        <v>42217</v>
      </c>
      <c r="V27" s="13">
        <f t="shared" ref="V27" si="33">SUM(H3:H10,G11:G14)</f>
        <v>265245.19023016427</v>
      </c>
      <c r="W27" s="3">
        <f t="shared" si="28"/>
        <v>2.2186109003002441E-2</v>
      </c>
      <c r="X27" s="13">
        <f t="shared" si="26"/>
        <v>265245.19023016427</v>
      </c>
      <c r="Y27" s="3"/>
      <c r="Z27" s="3"/>
      <c r="AA27" s="3"/>
    </row>
    <row r="28" spans="1:29">
      <c r="A28" s="10" t="s">
        <v>9</v>
      </c>
      <c r="B28" s="12">
        <f t="shared" si="11"/>
        <v>176270.71634323447</v>
      </c>
      <c r="C28" s="12">
        <f t="shared" si="12"/>
        <v>177823.99624646688</v>
      </c>
      <c r="D28" s="12">
        <f t="shared" si="13"/>
        <v>182732.65372309729</v>
      </c>
      <c r="E28" s="12">
        <f t="shared" si="14"/>
        <v>181527.76371332456</v>
      </c>
      <c r="F28" s="12">
        <f t="shared" si="15"/>
        <v>186179.86987899794</v>
      </c>
      <c r="G28" s="12">
        <f t="shared" si="16"/>
        <v>194283.92907448954</v>
      </c>
      <c r="H28" s="12">
        <f t="shared" si="17"/>
        <v>197558.88318885319</v>
      </c>
      <c r="I28" s="12">
        <f t="shared" si="18"/>
        <v>199118.35412071974</v>
      </c>
      <c r="J28" s="12">
        <f t="shared" si="19"/>
        <v>201328.62103561027</v>
      </c>
      <c r="K28" s="12">
        <f t="shared" si="19"/>
        <v>204355.08151415127</v>
      </c>
      <c r="L28" s="12">
        <f t="shared" ref="L28" si="34">L27+L11</f>
        <v>203594.87829900396</v>
      </c>
      <c r="M28" s="32"/>
      <c r="N28" s="32"/>
      <c r="O28" s="32"/>
      <c r="P28" s="32"/>
      <c r="Q28" s="32"/>
      <c r="R28" s="32"/>
      <c r="S28" s="32"/>
      <c r="T28" s="32"/>
      <c r="U28" s="15">
        <v>42248</v>
      </c>
      <c r="V28" s="13">
        <f t="shared" ref="V28" si="35">SUM(H3:H11,G12:G14)</f>
        <v>265502.87561354588</v>
      </c>
      <c r="W28" s="3">
        <f t="shared" si="28"/>
        <v>1.9075929899933675E-2</v>
      </c>
      <c r="X28" s="13">
        <f t="shared" si="26"/>
        <v>265502.87561354588</v>
      </c>
      <c r="Y28" s="3"/>
      <c r="Z28" s="3"/>
      <c r="AA28" s="3"/>
    </row>
    <row r="29" spans="1:29">
      <c r="A29" s="10" t="s">
        <v>10</v>
      </c>
      <c r="B29" s="12">
        <f t="shared" si="11"/>
        <v>196864.47269940723</v>
      </c>
      <c r="C29" s="12">
        <f t="shared" si="12"/>
        <v>199137.27568474339</v>
      </c>
      <c r="D29" s="12">
        <f t="shared" si="13"/>
        <v>204656.19600036624</v>
      </c>
      <c r="E29" s="12">
        <f t="shared" si="14"/>
        <v>203080.12174897769</v>
      </c>
      <c r="F29" s="12">
        <f t="shared" si="15"/>
        <v>208716.07927361949</v>
      </c>
      <c r="G29" s="12">
        <f t="shared" si="16"/>
        <v>217490.59686864339</v>
      </c>
      <c r="H29" s="12">
        <f t="shared" si="17"/>
        <v>221414.40295251471</v>
      </c>
      <c r="I29" s="12">
        <f t="shared" si="18"/>
        <v>222319.88338437391</v>
      </c>
      <c r="J29" s="12">
        <f t="shared" si="19"/>
        <v>225327.3466869113</v>
      </c>
      <c r="K29" s="12">
        <f t="shared" si="19"/>
        <v>228533.00927695062</v>
      </c>
      <c r="L29" s="12">
        <f t="shared" ref="L29:L30" si="36">L28+L12</f>
        <v>227810.19749710249</v>
      </c>
      <c r="M29" s="39">
        <f>L29-K29</f>
        <v>-722.8117798481253</v>
      </c>
      <c r="N29" s="32"/>
      <c r="O29" s="32"/>
      <c r="P29" s="32"/>
      <c r="Q29" s="32"/>
      <c r="R29" s="32"/>
      <c r="S29" s="32"/>
      <c r="T29" s="32"/>
      <c r="U29" s="15">
        <v>42278</v>
      </c>
      <c r="V29" s="13">
        <f t="shared" ref="V29" si="37">SUM(H3:H12,G13:G14)</f>
        <v>266151.72758305352</v>
      </c>
      <c r="W29" s="3">
        <f t="shared" si="28"/>
        <v>1.8944246912229623E-2</v>
      </c>
      <c r="X29" s="13">
        <f t="shared" si="26"/>
        <v>266151.72758305352</v>
      </c>
      <c r="Y29" s="3"/>
      <c r="Z29" s="3"/>
      <c r="AA29" s="3"/>
    </row>
    <row r="30" spans="1:29">
      <c r="A30" s="10" t="s">
        <v>11</v>
      </c>
      <c r="B30" s="12">
        <f t="shared" ref="B30:I31" si="38">B29+B13</f>
        <v>216716.50104922359</v>
      </c>
      <c r="C30" s="12">
        <f t="shared" si="38"/>
        <v>219614.21565216794</v>
      </c>
      <c r="D30" s="12">
        <f t="shared" si="38"/>
        <v>225607.37060111869</v>
      </c>
      <c r="E30" s="12">
        <f t="shared" si="38"/>
        <v>224552.59706628259</v>
      </c>
      <c r="F30" s="12">
        <f t="shared" si="38"/>
        <v>230297.57636657206</v>
      </c>
      <c r="G30" s="12">
        <f t="shared" si="38"/>
        <v>239594.65218295887</v>
      </c>
      <c r="H30" s="12">
        <f t="shared" si="38"/>
        <v>244149.59638900674</v>
      </c>
      <c r="I30" s="12">
        <f t="shared" si="38"/>
        <v>244501.20743390155</v>
      </c>
      <c r="J30" s="12">
        <f t="shared" si="19"/>
        <v>248404.81904524934</v>
      </c>
      <c r="K30" s="12">
        <f t="shared" ref="K30" si="39">K29+K13</f>
        <v>251521.071111261</v>
      </c>
      <c r="L30" s="12">
        <f t="shared" si="36"/>
        <v>250922.89654040552</v>
      </c>
      <c r="M30" s="32"/>
      <c r="N30" s="32"/>
      <c r="O30" s="32"/>
      <c r="P30" s="32"/>
      <c r="Q30" s="32"/>
      <c r="R30" s="32"/>
      <c r="S30" s="32"/>
      <c r="T30" s="32"/>
      <c r="U30" s="15">
        <v>42309</v>
      </c>
      <c r="V30" s="13">
        <f>SUM(H3:H13,G14)</f>
        <v>266782.8657052301</v>
      </c>
      <c r="W30" s="3">
        <f t="shared" si="28"/>
        <v>1.9321284100045188E-2</v>
      </c>
      <c r="X30" s="13">
        <f t="shared" si="26"/>
        <v>266782.8657052301</v>
      </c>
      <c r="Z30" s="3"/>
      <c r="AA30" s="3"/>
    </row>
    <row r="31" spans="1:29">
      <c r="A31" s="10" t="s">
        <v>12</v>
      </c>
      <c r="B31" s="12">
        <f t="shared" si="38"/>
        <v>237128.19496666396</v>
      </c>
      <c r="C31" s="12">
        <f t="shared" si="38"/>
        <v>240225.36650109829</v>
      </c>
      <c r="D31" s="12">
        <f t="shared" si="38"/>
        <v>247117.31372631784</v>
      </c>
      <c r="E31" s="12">
        <f t="shared" si="38"/>
        <v>245300.12736108084</v>
      </c>
      <c r="F31" s="12">
        <f t="shared" si="38"/>
        <v>252428.90780296994</v>
      </c>
      <c r="G31" s="12">
        <f t="shared" si="38"/>
        <v>262227.92149918224</v>
      </c>
      <c r="H31" s="12">
        <f t="shared" si="38"/>
        <v>267403.52121439361</v>
      </c>
      <c r="I31" s="12">
        <f t="shared" si="38"/>
        <v>267369.73427790392</v>
      </c>
      <c r="J31" s="12">
        <f t="shared" si="19"/>
        <v>271862.08611265628</v>
      </c>
      <c r="K31" s="12">
        <f t="shared" ref="K31" si="40">K30+K14</f>
        <v>274954.20346603368</v>
      </c>
      <c r="L31" s="12"/>
      <c r="M31" s="1"/>
      <c r="N31" s="1"/>
      <c r="O31" s="32"/>
      <c r="P31" s="1"/>
      <c r="Q31" s="1"/>
      <c r="R31" s="1"/>
      <c r="S31" s="1"/>
      <c r="T31" s="1"/>
      <c r="U31" s="15">
        <v>42339</v>
      </c>
      <c r="V31" s="13">
        <f>SUM(H3:H14)</f>
        <v>267403.52121439361</v>
      </c>
      <c r="W31" s="3">
        <f t="shared" si="28"/>
        <v>1.9737027566027132E-2</v>
      </c>
      <c r="X31" s="13">
        <f t="shared" si="26"/>
        <v>267403.52121439361</v>
      </c>
      <c r="Z31" s="3"/>
      <c r="AA31" s="3"/>
    </row>
    <row r="32" spans="1:29">
      <c r="U32" s="15">
        <v>42370</v>
      </c>
      <c r="V32" s="13">
        <f>SUM(I3,H4:H14)</f>
        <v>267809.54503857356</v>
      </c>
      <c r="W32" s="3">
        <f t="shared" si="28"/>
        <v>2.0773829913907083E-2</v>
      </c>
      <c r="X32" s="13">
        <f t="shared" si="26"/>
        <v>267809.54503857356</v>
      </c>
    </row>
    <row r="33" spans="1:26">
      <c r="J33" s="13"/>
      <c r="K33" s="13"/>
      <c r="L33" s="13"/>
      <c r="M33" s="13"/>
      <c r="N33" s="13"/>
      <c r="O33" s="13"/>
      <c r="P33" s="13"/>
      <c r="Q33" s="13"/>
      <c r="R33" s="13"/>
      <c r="S33" s="13"/>
      <c r="T33" s="13"/>
      <c r="U33" s="15">
        <v>42401</v>
      </c>
      <c r="V33" s="13">
        <f>SUM(I3:I4,H5:H14)</f>
        <v>269245.08043485001</v>
      </c>
      <c r="W33" s="3">
        <f t="shared" si="28"/>
        <v>2.7060855902085956E-2</v>
      </c>
      <c r="X33" s="13">
        <f t="shared" si="26"/>
        <v>269245.08043485001</v>
      </c>
    </row>
    <row r="34" spans="1:26">
      <c r="A34" s="6" t="s">
        <v>52</v>
      </c>
      <c r="B34" s="2"/>
      <c r="C34" s="2"/>
      <c r="D34" s="2"/>
      <c r="E34" s="2"/>
      <c r="F34" s="2"/>
      <c r="G34" s="2"/>
      <c r="H34" s="2"/>
      <c r="I34" s="2"/>
      <c r="J34" s="4"/>
      <c r="U34" s="15">
        <v>42430</v>
      </c>
      <c r="V34" s="13">
        <f>SUM(I3:I5,H6:H14)</f>
        <v>269964.42604817526</v>
      </c>
      <c r="W34" s="3">
        <f t="shared" si="28"/>
        <v>2.9685076523914056E-2</v>
      </c>
      <c r="X34" s="13">
        <f t="shared" si="26"/>
        <v>269964.42604817526</v>
      </c>
    </row>
    <row r="35" spans="1:26">
      <c r="A35" s="8"/>
      <c r="B35" s="9">
        <v>2009</v>
      </c>
      <c r="C35" s="9">
        <v>2010</v>
      </c>
      <c r="D35" s="9">
        <v>2011</v>
      </c>
      <c r="E35" s="9">
        <v>2012</v>
      </c>
      <c r="F35" s="9">
        <v>2013</v>
      </c>
      <c r="G35" s="9">
        <v>2014</v>
      </c>
      <c r="H35" s="9">
        <v>2015</v>
      </c>
      <c r="I35" s="9">
        <v>2016</v>
      </c>
      <c r="J35" s="9">
        <v>2017</v>
      </c>
      <c r="K35" s="9">
        <v>2018</v>
      </c>
      <c r="L35" s="9">
        <v>2019</v>
      </c>
      <c r="M35" s="18"/>
      <c r="N35" s="18"/>
      <c r="U35" s="15">
        <v>42461</v>
      </c>
      <c r="V35" s="13">
        <f>SUM(I3:I6,H7:H14)</f>
        <v>270040.45996038947</v>
      </c>
      <c r="W35" s="3">
        <f t="shared" si="28"/>
        <v>2.7824195752273573E-2</v>
      </c>
      <c r="X35" s="13">
        <f t="shared" si="26"/>
        <v>270040.45996038947</v>
      </c>
    </row>
    <row r="36" spans="1:26">
      <c r="A36" s="10" t="s">
        <v>2</v>
      </c>
      <c r="B36" s="12">
        <f t="shared" ref="B36:L36" si="41">B3/$Q36</f>
        <v>664.94216160008216</v>
      </c>
      <c r="C36" s="12">
        <f t="shared" si="41"/>
        <v>652.07200365144934</v>
      </c>
      <c r="D36" s="12">
        <f t="shared" si="41"/>
        <v>671.72630313332775</v>
      </c>
      <c r="E36" s="12">
        <f t="shared" si="41"/>
        <v>686.86983535334696</v>
      </c>
      <c r="F36" s="12">
        <f t="shared" si="41"/>
        <v>694.31261201057919</v>
      </c>
      <c r="G36" s="12">
        <f t="shared" si="41"/>
        <v>722.67861083781304</v>
      </c>
      <c r="H36" s="12">
        <f t="shared" si="41"/>
        <v>726.91781407624842</v>
      </c>
      <c r="I36" s="12">
        <f t="shared" si="41"/>
        <v>740.01535679173128</v>
      </c>
      <c r="J36" s="12">
        <f t="shared" si="41"/>
        <v>738.20842409818511</v>
      </c>
      <c r="K36" s="12">
        <f t="shared" si="41"/>
        <v>758.1546847532652</v>
      </c>
      <c r="L36" s="12">
        <f t="shared" si="41"/>
        <v>754.9494587803249</v>
      </c>
      <c r="M36" s="12"/>
      <c r="N36" s="12"/>
      <c r="P36" s="23">
        <f>K36/J36-1</f>
        <v>2.7019822592036835E-2</v>
      </c>
      <c r="Q36">
        <v>31</v>
      </c>
      <c r="R36">
        <f>Q36</f>
        <v>31</v>
      </c>
      <c r="U36" s="15">
        <v>42491</v>
      </c>
      <c r="V36" s="16">
        <f>SUM(I3:I7,H8:H14)</f>
        <v>270113.72761073458</v>
      </c>
      <c r="W36" s="3">
        <f t="shared" si="28"/>
        <v>2.5578353835734147E-2</v>
      </c>
      <c r="X36" s="13">
        <f>V36</f>
        <v>270113.72761073458</v>
      </c>
    </row>
    <row r="37" spans="1:26">
      <c r="A37" s="10" t="s">
        <v>3</v>
      </c>
      <c r="B37" s="12">
        <f t="shared" ref="B37:D47" si="42">B4/$Q37</f>
        <v>660.79298834434928</v>
      </c>
      <c r="C37" s="12">
        <f t="shared" si="42"/>
        <v>658.52507735781467</v>
      </c>
      <c r="D37" s="12">
        <f t="shared" si="42"/>
        <v>677.92367887763999</v>
      </c>
      <c r="E37" s="21">
        <f>E4/29</f>
        <v>712.52947227435459</v>
      </c>
      <c r="F37" s="12">
        <f t="shared" ref="F37:H47" si="43">F4/$Q37</f>
        <v>695.39667261607428</v>
      </c>
      <c r="G37" s="12">
        <f t="shared" si="43"/>
        <v>725.90222987149548</v>
      </c>
      <c r="H37" s="12">
        <f t="shared" si="43"/>
        <v>718.46336852560125</v>
      </c>
      <c r="I37" s="21">
        <f>I4/29</f>
        <v>743.18999017218198</v>
      </c>
      <c r="J37" s="12">
        <f t="shared" ref="J37:L41" si="44">J4/$Q37</f>
        <v>743.89772490424536</v>
      </c>
      <c r="K37" s="12">
        <f t="shared" si="44"/>
        <v>761.38162466589347</v>
      </c>
      <c r="L37" s="12">
        <f t="shared" si="44"/>
        <v>753.69354072665351</v>
      </c>
      <c r="M37" s="12"/>
      <c r="N37" s="12"/>
      <c r="P37" s="23">
        <f t="shared" ref="P37:P39" si="45">K37/J37-1</f>
        <v>2.3503096160024661E-2</v>
      </c>
      <c r="Q37">
        <v>28</v>
      </c>
      <c r="R37">
        <f>R36+Q37</f>
        <v>59</v>
      </c>
      <c r="U37" s="15">
        <v>42522</v>
      </c>
      <c r="V37" s="13">
        <f>SUM(I3:I8,H9:H14)</f>
        <v>269821.644726903</v>
      </c>
      <c r="W37" s="3">
        <f t="shared" si="28"/>
        <v>2.1933842478863985E-2</v>
      </c>
      <c r="X37" s="16">
        <f>V25*1.019039</f>
        <v>269057.3181859816</v>
      </c>
      <c r="Z37" s="13"/>
    </row>
    <row r="38" spans="1:26">
      <c r="A38" s="10" t="s">
        <v>4</v>
      </c>
      <c r="B38" s="12">
        <f t="shared" si="42"/>
        <v>661.09318218443309</v>
      </c>
      <c r="C38" s="12">
        <f t="shared" si="42"/>
        <v>659.93457858854151</v>
      </c>
      <c r="D38" s="12">
        <f t="shared" si="42"/>
        <v>680.94928771077787</v>
      </c>
      <c r="E38" s="12">
        <f t="shared" ref="E38:E47" si="46">E5/$Q38</f>
        <v>704.42962755356825</v>
      </c>
      <c r="F38" s="12">
        <f t="shared" si="43"/>
        <v>687.53471073915523</v>
      </c>
      <c r="G38" s="12">
        <f t="shared" si="43"/>
        <v>720.1974970193337</v>
      </c>
      <c r="H38" s="12">
        <f t="shared" si="43"/>
        <v>721.18130628660833</v>
      </c>
      <c r="I38" s="12">
        <f t="shared" ref="I38:I47" si="47">I5/$Q38</f>
        <v>744.38600349064916</v>
      </c>
      <c r="J38" s="12">
        <f t="shared" si="44"/>
        <v>755.84637376740886</v>
      </c>
      <c r="K38" s="12">
        <f t="shared" si="44"/>
        <v>765.15680889079363</v>
      </c>
      <c r="L38" s="12">
        <f t="shared" si="44"/>
        <v>757.74340537476166</v>
      </c>
      <c r="M38" s="12"/>
      <c r="N38" s="12"/>
      <c r="P38" s="23">
        <f t="shared" si="45"/>
        <v>1.2317893485389364E-2</v>
      </c>
      <c r="Q38">
        <v>31</v>
      </c>
      <c r="R38">
        <f t="shared" ref="R38:R47" si="48">R37+Q38</f>
        <v>90</v>
      </c>
      <c r="U38" s="15">
        <v>42552</v>
      </c>
      <c r="V38" s="13">
        <f>SUM(I3:I9,H10:H14)</f>
        <v>269538.8549129215</v>
      </c>
      <c r="W38" s="3">
        <f t="shared" si="28"/>
        <v>1.8367330188477249E-2</v>
      </c>
      <c r="X38" s="16">
        <f>V26*1.019039</f>
        <v>269716.63075716811</v>
      </c>
      <c r="Z38" s="13"/>
    </row>
    <row r="39" spans="1:26">
      <c r="A39" s="10" t="s">
        <v>5</v>
      </c>
      <c r="B39" s="12">
        <f t="shared" si="42"/>
        <v>667.45092761207172</v>
      </c>
      <c r="C39" s="12">
        <f t="shared" si="42"/>
        <v>664.05060253125191</v>
      </c>
      <c r="D39" s="12">
        <f t="shared" si="42"/>
        <v>689.43719252478229</v>
      </c>
      <c r="E39" s="12">
        <f t="shared" si="46"/>
        <v>691.71186683199994</v>
      </c>
      <c r="F39" s="12">
        <f t="shared" si="43"/>
        <v>687.02606302900381</v>
      </c>
      <c r="G39" s="12">
        <f t="shared" si="43"/>
        <v>727.61999483274553</v>
      </c>
      <c r="H39" s="12">
        <f t="shared" si="43"/>
        <v>745.90854760297179</v>
      </c>
      <c r="I39" s="12">
        <f t="shared" si="47"/>
        <v>748.44301134344482</v>
      </c>
      <c r="J39" s="12">
        <f t="shared" si="44"/>
        <v>760.70774203742076</v>
      </c>
      <c r="K39" s="12">
        <f t="shared" si="44"/>
        <v>770.90423159387365</v>
      </c>
      <c r="L39" s="12">
        <f t="shared" si="44"/>
        <v>767.89828893397919</v>
      </c>
      <c r="M39" s="12"/>
      <c r="N39" s="12"/>
      <c r="O39" s="24"/>
      <c r="P39" s="23">
        <f t="shared" si="45"/>
        <v>1.3403951337662701E-2</v>
      </c>
      <c r="Q39">
        <v>30</v>
      </c>
      <c r="R39">
        <f t="shared" si="48"/>
        <v>120</v>
      </c>
      <c r="U39" s="15">
        <v>42583</v>
      </c>
      <c r="V39" s="13">
        <f>SUM(I3:I10,H11:H14)</f>
        <v>269282.41875935474</v>
      </c>
      <c r="W39" s="3">
        <f t="shared" si="28"/>
        <v>1.5220741705767482E-2</v>
      </c>
      <c r="X39" s="16">
        <f t="shared" ref="X39:X48" si="49">V27*1.019039</f>
        <v>270295.19340695639</v>
      </c>
      <c r="Z39" s="13"/>
    </row>
    <row r="40" spans="1:26">
      <c r="A40" s="10" t="s">
        <v>0</v>
      </c>
      <c r="B40" s="12">
        <f t="shared" si="42"/>
        <v>650.65121794450738</v>
      </c>
      <c r="C40" s="12">
        <f t="shared" si="42"/>
        <v>659.65285347171482</v>
      </c>
      <c r="D40" s="12">
        <f t="shared" si="42"/>
        <v>676.32766178303564</v>
      </c>
      <c r="E40" s="12">
        <f t="shared" si="46"/>
        <v>648.77279515821022</v>
      </c>
      <c r="F40" s="12">
        <f t="shared" si="43"/>
        <v>688.59107618292649</v>
      </c>
      <c r="G40" s="12">
        <f t="shared" si="43"/>
        <v>714.27765189233889</v>
      </c>
      <c r="H40" s="12">
        <f t="shared" si="43"/>
        <v>735.14135257318162</v>
      </c>
      <c r="I40" s="12">
        <f t="shared" si="47"/>
        <v>737.50482516495936</v>
      </c>
      <c r="J40" s="12">
        <f t="shared" si="44"/>
        <v>746.54311291844135</v>
      </c>
      <c r="K40" s="12">
        <f t="shared" si="44"/>
        <v>759.3671454123911</v>
      </c>
      <c r="L40" s="12">
        <f t="shared" si="44"/>
        <v>753.64551988186588</v>
      </c>
      <c r="M40" s="12"/>
      <c r="N40" s="12"/>
      <c r="P40" s="23">
        <f>K40/J40-1</f>
        <v>1.7177886008240106E-2</v>
      </c>
      <c r="Q40">
        <v>31</v>
      </c>
      <c r="R40">
        <f t="shared" si="48"/>
        <v>151</v>
      </c>
      <c r="U40" s="15">
        <v>42614</v>
      </c>
      <c r="V40" s="13">
        <f>SUM(I3:I11,H12:H14)</f>
        <v>268962.99214626016</v>
      </c>
      <c r="W40" s="3">
        <f t="shared" si="28"/>
        <v>1.3032312831709802E-2</v>
      </c>
      <c r="X40" s="16">
        <f t="shared" si="49"/>
        <v>270557.78486235219</v>
      </c>
      <c r="Z40" s="13"/>
    </row>
    <row r="41" spans="1:26">
      <c r="A41" s="10" t="s">
        <v>6</v>
      </c>
      <c r="B41" s="12">
        <f t="shared" si="42"/>
        <v>627.1396755535684</v>
      </c>
      <c r="C41" s="12">
        <f t="shared" si="42"/>
        <v>639.10037415538272</v>
      </c>
      <c r="D41" s="12">
        <f t="shared" si="42"/>
        <v>647.61139617289655</v>
      </c>
      <c r="E41" s="12">
        <f t="shared" si="46"/>
        <v>624.26962854365615</v>
      </c>
      <c r="F41" s="12">
        <f t="shared" si="43"/>
        <v>659.92743389136922</v>
      </c>
      <c r="G41" s="12">
        <f t="shared" si="43"/>
        <v>686.08206420369822</v>
      </c>
      <c r="H41" s="12">
        <f t="shared" si="43"/>
        <v>707.86421474145243</v>
      </c>
      <c r="I41" s="12">
        <f t="shared" si="47"/>
        <v>698.12811861373291</v>
      </c>
      <c r="J41" s="12">
        <f>J8/$Q41</f>
        <v>713.95826976618446</v>
      </c>
      <c r="K41" s="12">
        <f>K8/$Q41</f>
        <v>723.62406428570353</v>
      </c>
      <c r="L41" s="12">
        <f t="shared" si="44"/>
        <v>720.05090569418292</v>
      </c>
      <c r="M41" s="12"/>
      <c r="N41" s="12"/>
      <c r="P41" s="23">
        <f>K41/J41-1</f>
        <v>1.3538318594845222E-2</v>
      </c>
      <c r="Q41">
        <v>30</v>
      </c>
      <c r="R41">
        <f t="shared" si="48"/>
        <v>181</v>
      </c>
      <c r="U41" s="15">
        <v>42644</v>
      </c>
      <c r="V41" s="13">
        <f>SUM(I3:I12,H13:H14)</f>
        <v>268309.00164625281</v>
      </c>
      <c r="W41" s="3">
        <f t="shared" si="28"/>
        <v>8.1054294961362405E-3</v>
      </c>
      <c r="X41" s="16">
        <f t="shared" si="49"/>
        <v>271218.99032450729</v>
      </c>
      <c r="Z41" s="13"/>
    </row>
    <row r="42" spans="1:26">
      <c r="A42" s="10" t="s">
        <v>7</v>
      </c>
      <c r="B42" s="12">
        <f t="shared" si="42"/>
        <v>605.34610705300486</v>
      </c>
      <c r="C42" s="12">
        <f t="shared" si="42"/>
        <v>618.30722030323045</v>
      </c>
      <c r="D42" s="12">
        <f t="shared" si="42"/>
        <v>630.66889995228837</v>
      </c>
      <c r="E42" s="12">
        <f t="shared" si="46"/>
        <v>592.76777434650194</v>
      </c>
      <c r="F42" s="12">
        <f t="shared" si="43"/>
        <v>643.3698468950397</v>
      </c>
      <c r="G42" s="12">
        <f t="shared" si="43"/>
        <v>668.32953911485765</v>
      </c>
      <c r="H42" s="12">
        <f t="shared" si="43"/>
        <v>689.20032762994776</v>
      </c>
      <c r="I42" s="12">
        <f t="shared" si="47"/>
        <v>680.07807556602916</v>
      </c>
      <c r="J42" s="12">
        <f>J9/$Q42</f>
        <v>697.83741950379726</v>
      </c>
      <c r="K42" s="12">
        <f>K9/$Q42</f>
        <v>703.62926258409129</v>
      </c>
      <c r="L42" s="12">
        <f>L9/$Q42</f>
        <v>702.86414372866022</v>
      </c>
      <c r="M42" s="12"/>
      <c r="N42" s="12"/>
      <c r="Q42">
        <v>31</v>
      </c>
      <c r="R42">
        <f t="shared" si="48"/>
        <v>212</v>
      </c>
      <c r="U42" s="15">
        <v>42675</v>
      </c>
      <c r="V42" s="13">
        <f>SUM(I3:I13,H14)</f>
        <v>267755.13225928845</v>
      </c>
      <c r="W42" s="3">
        <f t="shared" si="28"/>
        <v>3.6444115385303455E-3</v>
      </c>
      <c r="X42" s="16">
        <f t="shared" si="49"/>
        <v>271862.14468539198</v>
      </c>
      <c r="Z42" s="13"/>
    </row>
    <row r="43" spans="1:26">
      <c r="A43" s="10" t="s">
        <v>8</v>
      </c>
      <c r="B43" s="12">
        <f t="shared" si="42"/>
        <v>621.62846198441048</v>
      </c>
      <c r="C43" s="12">
        <f t="shared" si="42"/>
        <v>637.46870367973247</v>
      </c>
      <c r="D43" s="12">
        <f t="shared" si="42"/>
        <v>653.79182659106937</v>
      </c>
      <c r="E43" s="12">
        <f t="shared" si="46"/>
        <v>632.05762114357856</v>
      </c>
      <c r="F43" s="12">
        <f t="shared" si="43"/>
        <v>673.26764594424014</v>
      </c>
      <c r="G43" s="12">
        <f t="shared" si="43"/>
        <v>697.16154159494533</v>
      </c>
      <c r="H43" s="12">
        <f t="shared" si="43"/>
        <v>715.47616084258254</v>
      </c>
      <c r="I43" s="12">
        <f t="shared" si="47"/>
        <v>707.20402685655824</v>
      </c>
      <c r="J43" s="12">
        <f>J10/$Q43</f>
        <v>721.72960976888862</v>
      </c>
      <c r="K43" s="12">
        <f t="shared" ref="K43:L43" si="50">K10/$Q43</f>
        <v>727.8264719888756</v>
      </c>
      <c r="L43" s="12">
        <f t="shared" si="50"/>
        <v>730.95028560479273</v>
      </c>
      <c r="M43" s="12"/>
      <c r="N43" s="12"/>
      <c r="Q43">
        <v>31</v>
      </c>
      <c r="R43">
        <f t="shared" si="48"/>
        <v>243</v>
      </c>
      <c r="U43" s="15">
        <v>42705</v>
      </c>
      <c r="V43" s="13">
        <f>SUM(I3:I14)</f>
        <v>267369.73427790392</v>
      </c>
      <c r="W43" s="3">
        <f t="shared" si="28"/>
        <v>-1.2635187575782414E-4</v>
      </c>
      <c r="X43" s="16">
        <f t="shared" si="49"/>
        <v>272494.61685479444</v>
      </c>
      <c r="Z43" s="13"/>
    </row>
    <row r="44" spans="1:26">
      <c r="A44" s="10" t="s">
        <v>9</v>
      </c>
      <c r="B44" s="12">
        <f t="shared" si="42"/>
        <v>653.90998402879711</v>
      </c>
      <c r="C44" s="12">
        <f t="shared" si="42"/>
        <v>674.67562097714449</v>
      </c>
      <c r="D44" s="12">
        <f t="shared" si="42"/>
        <v>697.39832331025229</v>
      </c>
      <c r="E44" s="12">
        <f t="shared" si="46"/>
        <v>672.43789652957321</v>
      </c>
      <c r="F44" s="12">
        <f t="shared" si="43"/>
        <v>710.02684977355045</v>
      </c>
      <c r="G44" s="12">
        <f t="shared" si="43"/>
        <v>744.85382709187945</v>
      </c>
      <c r="H44" s="12">
        <f t="shared" si="43"/>
        <v>753.44333987126618</v>
      </c>
      <c r="I44" s="12">
        <f t="shared" si="47"/>
        <v>742.79578610144631</v>
      </c>
      <c r="J44" s="12">
        <f>J11/$Q44</f>
        <v>759.81304141416217</v>
      </c>
      <c r="K44" s="12">
        <f t="shared" ref="K44:L44" si="51">K11/$Q44</f>
        <v>768.74605215356667</v>
      </c>
      <c r="L44" s="12">
        <f t="shared" si="51"/>
        <v>771.60820351100733</v>
      </c>
      <c r="M44" s="12"/>
      <c r="N44" s="12"/>
      <c r="Q44">
        <v>30</v>
      </c>
      <c r="R44">
        <f t="shared" si="48"/>
        <v>273</v>
      </c>
      <c r="U44" s="15">
        <v>42736</v>
      </c>
      <c r="V44" s="13">
        <f>SUM(J3,I4:I14)</f>
        <v>267313.71936440398</v>
      </c>
      <c r="W44" s="3">
        <f t="shared" si="28"/>
        <v>-1.8514115099899087E-3</v>
      </c>
      <c r="X44" s="16">
        <f t="shared" si="49"/>
        <v>272908.37096656294</v>
      </c>
      <c r="Z44" s="13"/>
    </row>
    <row r="45" spans="1:26">
      <c r="A45" s="10" t="s">
        <v>10</v>
      </c>
      <c r="B45" s="12">
        <f t="shared" si="42"/>
        <v>664.3147211668628</v>
      </c>
      <c r="C45" s="12">
        <f t="shared" si="42"/>
        <v>687.52514317021019</v>
      </c>
      <c r="D45" s="12">
        <f t="shared" si="42"/>
        <v>707.21104120222367</v>
      </c>
      <c r="E45" s="12">
        <f t="shared" si="46"/>
        <v>695.23735598881024</v>
      </c>
      <c r="F45" s="12">
        <f t="shared" si="43"/>
        <v>726.97449660069481</v>
      </c>
      <c r="G45" s="12">
        <f t="shared" si="43"/>
        <v>748.6021869081884</v>
      </c>
      <c r="H45" s="12">
        <f t="shared" si="43"/>
        <v>769.53289560198459</v>
      </c>
      <c r="I45" s="12">
        <f t="shared" si="47"/>
        <v>748.4364278598124</v>
      </c>
      <c r="J45" s="12">
        <f>J12/$Q45</f>
        <v>774.15244036454953</v>
      </c>
      <c r="K45" s="12">
        <f t="shared" ref="K45" si="52">K12/$Q45</f>
        <v>779.93315363868874</v>
      </c>
      <c r="L45" s="12">
        <f>L12/$Q45</f>
        <v>781.13932897092047</v>
      </c>
      <c r="M45" s="12"/>
      <c r="N45" s="12"/>
      <c r="Q45">
        <v>31</v>
      </c>
      <c r="R45">
        <f t="shared" si="48"/>
        <v>304</v>
      </c>
      <c r="U45" s="15">
        <v>42767</v>
      </c>
      <c r="V45" s="13">
        <f>SUM(J3:J4,I5:I14)</f>
        <v>266590.34594672959</v>
      </c>
      <c r="W45" s="3">
        <f t="shared" si="28"/>
        <v>-9.8599182716090361E-3</v>
      </c>
      <c r="X45" s="16">
        <f t="shared" si="49"/>
        <v>274371.2375212491</v>
      </c>
      <c r="Y45" s="13">
        <f>X45-V45</f>
        <v>7780.8915745195118</v>
      </c>
      <c r="Z45" s="13">
        <f t="shared" ref="Z45:Z59" si="53">V45+$Y$45</f>
        <v>274371.2375212491</v>
      </c>
    </row>
    <row r="46" spans="1:26">
      <c r="A46" s="10" t="s">
        <v>11</v>
      </c>
      <c r="B46" s="12">
        <f t="shared" si="42"/>
        <v>661.73427832721234</v>
      </c>
      <c r="C46" s="12">
        <f t="shared" si="42"/>
        <v>682.56466558081809</v>
      </c>
      <c r="D46" s="12">
        <f t="shared" si="42"/>
        <v>698.37248669174789</v>
      </c>
      <c r="E46" s="12">
        <f t="shared" si="46"/>
        <v>715.74917724349655</v>
      </c>
      <c r="F46" s="12">
        <f t="shared" si="43"/>
        <v>719.38323643175272</v>
      </c>
      <c r="G46" s="12">
        <f t="shared" si="43"/>
        <v>736.80184381051583</v>
      </c>
      <c r="H46" s="12">
        <f t="shared" si="43"/>
        <v>757.83978121640132</v>
      </c>
      <c r="I46" s="12">
        <f t="shared" si="47"/>
        <v>739.3774683175875</v>
      </c>
      <c r="J46" s="12">
        <f>J13/$Q46</f>
        <v>769.24907861126769</v>
      </c>
      <c r="K46" s="12">
        <f t="shared" ref="K46" si="54">K13/$Q46</f>
        <v>766.26872781034626</v>
      </c>
      <c r="L46" s="12">
        <f>L13/$Q46</f>
        <v>770.42330144343475</v>
      </c>
      <c r="M46" s="12"/>
      <c r="N46" s="12"/>
      <c r="Q46">
        <v>30</v>
      </c>
      <c r="R46">
        <f t="shared" si="48"/>
        <v>334</v>
      </c>
      <c r="U46" s="15">
        <v>42795</v>
      </c>
      <c r="V46" s="13">
        <f>SUM(J3:J5,I6:I14)</f>
        <v>266945.61742530914</v>
      </c>
      <c r="W46" s="3">
        <f t="shared" si="28"/>
        <v>-1.1182245998320517E-2</v>
      </c>
      <c r="X46" s="16">
        <f t="shared" si="49"/>
        <v>275104.2787557065</v>
      </c>
      <c r="Z46" s="13">
        <f t="shared" si="53"/>
        <v>274726.50899982866</v>
      </c>
    </row>
    <row r="47" spans="1:26">
      <c r="A47" s="10" t="s">
        <v>12</v>
      </c>
      <c r="B47" s="12">
        <f t="shared" si="42"/>
        <v>658.44173927226961</v>
      </c>
      <c r="C47" s="12">
        <f t="shared" si="42"/>
        <v>664.87583383646268</v>
      </c>
      <c r="D47" s="12">
        <f t="shared" si="42"/>
        <v>693.86913307094073</v>
      </c>
      <c r="E47" s="12">
        <f t="shared" si="46"/>
        <v>669.27517079994379</v>
      </c>
      <c r="F47" s="12">
        <f t="shared" si="43"/>
        <v>713.9139173031574</v>
      </c>
      <c r="G47" s="12">
        <f t="shared" si="43"/>
        <v>730.10546181365669</v>
      </c>
      <c r="H47" s="12">
        <f t="shared" si="43"/>
        <v>750.12660727054435</v>
      </c>
      <c r="I47" s="12">
        <f t="shared" si="47"/>
        <v>737.69441432265751</v>
      </c>
      <c r="J47" s="12">
        <f>J14/$Q47</f>
        <v>756.68603443248162</v>
      </c>
      <c r="K47" s="12">
        <f t="shared" ref="K47" si="55">K14/$Q47</f>
        <v>755.90749531524705</v>
      </c>
      <c r="L47" s="12"/>
      <c r="M47" s="12"/>
      <c r="N47" s="12"/>
      <c r="Q47">
        <v>31</v>
      </c>
      <c r="R47">
        <f t="shared" si="48"/>
        <v>365</v>
      </c>
      <c r="U47" s="15">
        <v>42826</v>
      </c>
      <c r="V47" s="13">
        <f>SUM(J3:J6,I7:I14)</f>
        <v>267313.55934612843</v>
      </c>
      <c r="W47" s="3">
        <f t="shared" si="28"/>
        <v>-1.0098118684366941E-2</v>
      </c>
      <c r="X47" s="16">
        <f t="shared" si="49"/>
        <v>275181.76027757535</v>
      </c>
      <c r="Z47" s="13">
        <f t="shared" si="53"/>
        <v>275094.45092064794</v>
      </c>
    </row>
    <row r="48" spans="1:26">
      <c r="U48" s="15">
        <v>42856</v>
      </c>
      <c r="V48" s="13">
        <f>SUM(J3:J7,I8:I14)</f>
        <v>267593.74626648636</v>
      </c>
      <c r="W48" s="3">
        <f t="shared" si="28"/>
        <v>-9.3293345974618802E-3</v>
      </c>
      <c r="X48" s="16">
        <f t="shared" si="49"/>
        <v>275256.42287071538</v>
      </c>
      <c r="Z48" s="13">
        <f t="shared" si="53"/>
        <v>275374.63784100587</v>
      </c>
    </row>
    <row r="49" spans="1:26">
      <c r="U49" s="15">
        <v>42887</v>
      </c>
      <c r="V49" s="13">
        <f>SUM(J3:J8,I9:I14)</f>
        <v>268068.65080105991</v>
      </c>
      <c r="W49" s="3">
        <f t="shared" si="28"/>
        <v>-6.4968617607285006E-3</v>
      </c>
      <c r="X49" s="17">
        <f>X37*1.019039</f>
        <v>274179.90046692453</v>
      </c>
      <c r="Z49" s="13">
        <f t="shared" si="53"/>
        <v>275849.54237557942</v>
      </c>
    </row>
    <row r="50" spans="1:26">
      <c r="A50" s="6" t="s">
        <v>53</v>
      </c>
      <c r="B50" s="2"/>
      <c r="C50" s="2"/>
      <c r="D50" s="2"/>
      <c r="E50" s="2"/>
      <c r="F50" s="2"/>
      <c r="G50" s="2"/>
      <c r="H50" s="2"/>
      <c r="I50" s="2"/>
      <c r="J50" s="4"/>
      <c r="U50" s="15">
        <v>42917</v>
      </c>
      <c r="V50" s="13">
        <f>SUM(J3:J9,I10:I14)</f>
        <v>268619.19046313077</v>
      </c>
      <c r="W50" s="3">
        <f t="shared" si="28"/>
        <v>-3.4119921229458505E-3</v>
      </c>
      <c r="X50" s="17">
        <f t="shared" ref="X50:X60" si="56">X38*1.019039</f>
        <v>274851.76569015381</v>
      </c>
      <c r="Z50" s="13">
        <f t="shared" si="53"/>
        <v>276400.08203765028</v>
      </c>
    </row>
    <row r="51" spans="1:26">
      <c r="A51" s="8"/>
      <c r="B51" s="9">
        <v>2009</v>
      </c>
      <c r="C51" s="9">
        <v>2010</v>
      </c>
      <c r="D51" s="9">
        <v>2011</v>
      </c>
      <c r="E51" s="9">
        <v>2012</v>
      </c>
      <c r="F51" s="9">
        <v>2013</v>
      </c>
      <c r="G51" s="9">
        <v>2014</v>
      </c>
      <c r="H51" s="9">
        <v>2015</v>
      </c>
      <c r="I51" s="9">
        <v>2016</v>
      </c>
      <c r="J51" s="9">
        <v>2017</v>
      </c>
      <c r="K51" s="9">
        <v>2018</v>
      </c>
      <c r="L51" s="18"/>
      <c r="M51" s="18"/>
      <c r="N51" s="18"/>
      <c r="U51" s="15">
        <v>42948</v>
      </c>
      <c r="V51" s="13">
        <f>SUM(J3:J10,I11:I14)</f>
        <v>269069.48353341297</v>
      </c>
      <c r="W51" s="3">
        <f t="shared" si="28"/>
        <v>-7.9075056931976473E-4</v>
      </c>
      <c r="X51" s="17">
        <f t="shared" si="56"/>
        <v>275441.34359423141</v>
      </c>
      <c r="Z51" s="13">
        <f t="shared" si="53"/>
        <v>276850.37510793249</v>
      </c>
    </row>
    <row r="52" spans="1:26">
      <c r="A52" s="10" t="s">
        <v>2</v>
      </c>
      <c r="B52" s="12">
        <f t="shared" ref="B52:L52" si="57">B20/$R36</f>
        <v>664.94216160008216</v>
      </c>
      <c r="C52" s="12">
        <f t="shared" si="57"/>
        <v>652.07200365144934</v>
      </c>
      <c r="D52" s="12">
        <f t="shared" si="57"/>
        <v>671.72630313332775</v>
      </c>
      <c r="E52" s="12">
        <f t="shared" si="57"/>
        <v>686.86983535334696</v>
      </c>
      <c r="F52" s="12">
        <f t="shared" si="57"/>
        <v>694.31261201057919</v>
      </c>
      <c r="G52" s="12">
        <f t="shared" si="57"/>
        <v>722.67861083781304</v>
      </c>
      <c r="H52" s="12">
        <f t="shared" si="57"/>
        <v>726.91781407624842</v>
      </c>
      <c r="I52" s="12">
        <f t="shared" si="57"/>
        <v>740.01535679173128</v>
      </c>
      <c r="J52" s="12">
        <f t="shared" si="57"/>
        <v>738.20842409818511</v>
      </c>
      <c r="K52" s="12">
        <f t="shared" si="57"/>
        <v>758.1546847532652</v>
      </c>
      <c r="L52" s="12">
        <f t="shared" si="57"/>
        <v>754.9494587803249</v>
      </c>
      <c r="M52" s="12"/>
      <c r="N52" s="12"/>
      <c r="O52" s="23"/>
      <c r="P52" s="23"/>
      <c r="U52" s="15">
        <v>42979</v>
      </c>
      <c r="V52" s="13">
        <f>SUM(J3:J11,I12:I14)</f>
        <v>269580.00119279447</v>
      </c>
      <c r="W52" s="3">
        <f t="shared" si="28"/>
        <v>2.2940295302738001E-3</v>
      </c>
      <c r="X52" s="17">
        <f t="shared" si="56"/>
        <v>275708.93452834652</v>
      </c>
      <c r="Z52" s="13">
        <f t="shared" si="53"/>
        <v>277360.89276731398</v>
      </c>
    </row>
    <row r="53" spans="1:26">
      <c r="A53" s="10" t="s">
        <v>3</v>
      </c>
      <c r="B53" s="12">
        <f t="shared" ref="B53:D63" si="58">B21/$R37</f>
        <v>662.97306242786988</v>
      </c>
      <c r="C53" s="12">
        <f t="shared" si="58"/>
        <v>655.13447930870745</v>
      </c>
      <c r="D53" s="12">
        <f t="shared" si="58"/>
        <v>674.6674306052048</v>
      </c>
      <c r="E53" s="21">
        <f>E21/60</f>
        <v>699.2719931985007</v>
      </c>
      <c r="F53" s="12">
        <f t="shared" ref="F53:H63" si="59">F21/$R37</f>
        <v>694.82708145047513</v>
      </c>
      <c r="G53" s="12">
        <f t="shared" si="59"/>
        <v>724.20846393854379</v>
      </c>
      <c r="H53" s="12">
        <f t="shared" si="59"/>
        <v>722.90553483187352</v>
      </c>
      <c r="I53" s="21">
        <f>I21/60</f>
        <v>741.54976292561571</v>
      </c>
      <c r="J53" s="12">
        <f t="shared" ref="J53:K63" si="60">J21/$R37</f>
        <v>740.90843126038317</v>
      </c>
      <c r="K53" s="12">
        <f t="shared" si="60"/>
        <v>759.68611386434304</v>
      </c>
      <c r="L53" s="12">
        <f t="shared" ref="L53" si="61">L21/$R37</f>
        <v>754.35342987349782</v>
      </c>
      <c r="M53" s="12"/>
      <c r="N53" s="12"/>
      <c r="O53" s="23"/>
      <c r="P53" s="23"/>
      <c r="Q53" s="23"/>
      <c r="U53" s="15">
        <v>43009</v>
      </c>
      <c r="V53" s="13">
        <f>SUM(J3:J12,I13:I14)</f>
        <v>270377.19758044131</v>
      </c>
      <c r="W53" s="3">
        <f t="shared" si="28"/>
        <v>7.7082614504124791E-3</v>
      </c>
      <c r="X53" s="17">
        <f t="shared" si="56"/>
        <v>276382.72868129559</v>
      </c>
      <c r="Z53" s="13">
        <f t="shared" si="53"/>
        <v>278158.08915496082</v>
      </c>
    </row>
    <row r="54" spans="1:26">
      <c r="A54" s="10" t="s">
        <v>4</v>
      </c>
      <c r="B54" s="12">
        <f t="shared" si="58"/>
        <v>662.32554812179717</v>
      </c>
      <c r="C54" s="12">
        <f t="shared" si="58"/>
        <v>656.78784683842809</v>
      </c>
      <c r="D54" s="12">
        <f t="shared" si="58"/>
        <v>676.83118138601321</v>
      </c>
      <c r="E54" s="12">
        <f t="shared" ref="E54:E63" si="62">E22/$R38</f>
        <v>708.81820051189618</v>
      </c>
      <c r="F54" s="12">
        <f t="shared" si="59"/>
        <v>692.31526487213159</v>
      </c>
      <c r="G54" s="12">
        <f t="shared" si="59"/>
        <v>722.82690866637142</v>
      </c>
      <c r="H54" s="12">
        <f t="shared" si="59"/>
        <v>722.31163388850428</v>
      </c>
      <c r="I54" s="12">
        <f t="shared" ref="I54:I63" si="63">I22/$R38</f>
        <v>750.76613204163414</v>
      </c>
      <c r="J54" s="12">
        <f t="shared" si="60"/>
        <v>746.05372256835869</v>
      </c>
      <c r="K54" s="12">
        <f t="shared" si="60"/>
        <v>761.57046437345366</v>
      </c>
      <c r="L54" s="12">
        <f t="shared" ref="L54" si="64">L22/$R38</f>
        <v>755.52108810171092</v>
      </c>
      <c r="M54" s="12"/>
      <c r="N54" s="12"/>
      <c r="O54" s="23"/>
      <c r="P54" s="23"/>
      <c r="Q54" s="23"/>
      <c r="U54" s="15">
        <v>43040</v>
      </c>
      <c r="V54" s="13">
        <f>SUM(J3:J13,I14)</f>
        <v>271273.34588925174</v>
      </c>
      <c r="W54" s="3">
        <f t="shared" si="28"/>
        <v>1.3139668324102738E-2</v>
      </c>
      <c r="X54" s="17">
        <f t="shared" si="56"/>
        <v>277038.12805805716</v>
      </c>
      <c r="Z54" s="13">
        <f t="shared" si="53"/>
        <v>279054.23746377125</v>
      </c>
    </row>
    <row r="55" spans="1:26">
      <c r="A55" s="10" t="s">
        <v>5</v>
      </c>
      <c r="B55" s="12">
        <f t="shared" si="58"/>
        <v>663.60689299436592</v>
      </c>
      <c r="C55" s="12">
        <f t="shared" si="58"/>
        <v>658.60353576163402</v>
      </c>
      <c r="D55" s="12">
        <f t="shared" si="58"/>
        <v>679.98268417070551</v>
      </c>
      <c r="E55" s="12">
        <f t="shared" si="62"/>
        <v>704.54161709192215</v>
      </c>
      <c r="F55" s="12">
        <f t="shared" si="59"/>
        <v>690.99296441134959</v>
      </c>
      <c r="G55" s="12">
        <f t="shared" si="59"/>
        <v>724.02518020796492</v>
      </c>
      <c r="H55" s="12">
        <f t="shared" si="59"/>
        <v>728.21086231712115</v>
      </c>
      <c r="I55" s="12">
        <f t="shared" si="63"/>
        <v>750.18535186708675</v>
      </c>
      <c r="J55" s="12">
        <f t="shared" si="60"/>
        <v>749.71722743562418</v>
      </c>
      <c r="K55" s="12">
        <f t="shared" si="60"/>
        <v>763.90390617855871</v>
      </c>
      <c r="L55" s="12">
        <f t="shared" ref="L55" si="65">L23/$R39</f>
        <v>758.61538830977804</v>
      </c>
      <c r="M55" s="12"/>
      <c r="N55" s="12"/>
      <c r="O55" s="23"/>
      <c r="P55" s="23"/>
      <c r="Q55" s="23"/>
      <c r="R55" s="13"/>
      <c r="S55" s="3"/>
      <c r="U55" s="15">
        <v>43070</v>
      </c>
      <c r="V55" s="13">
        <f>SUM(J3:J14)</f>
        <v>271862.08611265628</v>
      </c>
      <c r="W55" s="3">
        <f t="shared" si="28"/>
        <v>1.6802020792985539E-2</v>
      </c>
      <c r="X55" s="17">
        <f t="shared" si="56"/>
        <v>277682.64186509285</v>
      </c>
      <c r="Z55" s="13">
        <f t="shared" si="53"/>
        <v>279642.97768717579</v>
      </c>
    </row>
    <row r="56" spans="1:26">
      <c r="A56" s="10" t="s">
        <v>0</v>
      </c>
      <c r="B56" s="12">
        <f t="shared" si="58"/>
        <v>660.94711864638168</v>
      </c>
      <c r="C56" s="12">
        <f t="shared" si="58"/>
        <v>658.81895860277643</v>
      </c>
      <c r="D56" s="12">
        <f t="shared" si="58"/>
        <v>679.23231533615069</v>
      </c>
      <c r="E56" s="12">
        <f t="shared" si="62"/>
        <v>693.09238874791515</v>
      </c>
      <c r="F56" s="12">
        <f t="shared" si="59"/>
        <v>690.49986153001771</v>
      </c>
      <c r="G56" s="12">
        <f t="shared" si="59"/>
        <v>722.02403201071718</v>
      </c>
      <c r="H56" s="12">
        <f t="shared" si="59"/>
        <v>729.63367819750442</v>
      </c>
      <c r="I56" s="12">
        <f t="shared" si="63"/>
        <v>747.58206492823933</v>
      </c>
      <c r="J56" s="12">
        <f t="shared" si="60"/>
        <v>749.06558803143446</v>
      </c>
      <c r="K56" s="12">
        <f t="shared" si="60"/>
        <v>762.97251820669646</v>
      </c>
      <c r="L56" s="12">
        <f t="shared" ref="L56" si="66">L24/$R40</f>
        <v>757.59508419543852</v>
      </c>
      <c r="M56" s="12"/>
      <c r="N56" s="12"/>
      <c r="O56" s="23"/>
      <c r="P56" s="23"/>
      <c r="U56" s="15">
        <v>43101</v>
      </c>
      <c r="V56" s="13">
        <f>SUM(K3,J4:J14)</f>
        <v>272480.42019296373</v>
      </c>
      <c r="W56" s="3">
        <f t="shared" si="28"/>
        <v>1.932822917149446E-2</v>
      </c>
      <c r="X56" s="17">
        <f t="shared" si="56"/>
        <v>278104.27344139531</v>
      </c>
      <c r="Z56" s="13">
        <f t="shared" si="53"/>
        <v>280261.31176748325</v>
      </c>
    </row>
    <row r="57" spans="1:26">
      <c r="A57" s="10" t="s">
        <v>6</v>
      </c>
      <c r="B57" s="12">
        <f t="shared" si="58"/>
        <v>655.3436750398381</v>
      </c>
      <c r="C57" s="12">
        <f t="shared" si="58"/>
        <v>655.55068493746251</v>
      </c>
      <c r="D57" s="12">
        <f t="shared" si="58"/>
        <v>673.99127901074951</v>
      </c>
      <c r="E57" s="12">
        <f t="shared" si="62"/>
        <v>681.68530142124234</v>
      </c>
      <c r="F57" s="12">
        <f t="shared" si="59"/>
        <v>685.43260833024169</v>
      </c>
      <c r="G57" s="12">
        <f t="shared" si="59"/>
        <v>716.06679977750957</v>
      </c>
      <c r="H57" s="12">
        <f t="shared" si="59"/>
        <v>726.02547983462296</v>
      </c>
      <c r="I57" s="12">
        <f t="shared" si="63"/>
        <v>739.38527824627704</v>
      </c>
      <c r="J57" s="12">
        <f t="shared" si="60"/>
        <v>743.24669550128249</v>
      </c>
      <c r="K57" s="12">
        <f t="shared" si="60"/>
        <v>756.45067501537164</v>
      </c>
      <c r="L57" s="12">
        <f t="shared" ref="L57" si="67">L25/$R41</f>
        <v>751.37229217865581</v>
      </c>
      <c r="M57" s="12"/>
      <c r="N57" s="12"/>
      <c r="O57" s="23"/>
      <c r="P57" s="23"/>
      <c r="U57" s="15">
        <v>43132</v>
      </c>
      <c r="V57" s="13">
        <f>SUM(K3:K4,J5:J14)</f>
        <v>272969.96938628989</v>
      </c>
      <c r="W57" s="3">
        <f t="shared" ref="W57:W59" si="68">V57/V45-1</f>
        <v>2.3930436853985215E-2</v>
      </c>
      <c r="X57" s="17">
        <f t="shared" si="56"/>
        <v>279594.99151241616</v>
      </c>
      <c r="Z57" s="13">
        <f t="shared" si="53"/>
        <v>280750.8609608094</v>
      </c>
    </row>
    <row r="58" spans="1:26">
      <c r="A58" s="10" t="s">
        <v>7</v>
      </c>
      <c r="B58" s="12">
        <f t="shared" si="58"/>
        <v>648.03270990968781</v>
      </c>
      <c r="C58" s="12">
        <f t="shared" si="58"/>
        <v>650.10470661830584</v>
      </c>
      <c r="D58" s="12">
        <f t="shared" si="58"/>
        <v>667.65640282767254</v>
      </c>
      <c r="E58" s="12">
        <f t="shared" si="62"/>
        <v>668.68321019804921</v>
      </c>
      <c r="F58" s="12">
        <f t="shared" si="59"/>
        <v>679.28192151660369</v>
      </c>
      <c r="G58" s="12">
        <f t="shared" si="59"/>
        <v>709.08635128438607</v>
      </c>
      <c r="H58" s="12">
        <f t="shared" si="59"/>
        <v>720.64066984242993</v>
      </c>
      <c r="I58" s="12">
        <f t="shared" si="63"/>
        <v>730.71299860907095</v>
      </c>
      <c r="J58" s="12">
        <f t="shared" si="60"/>
        <v>736.60665986014078</v>
      </c>
      <c r="K58" s="12">
        <f t="shared" si="60"/>
        <v>748.72678923532601</v>
      </c>
      <c r="L58" s="12">
        <f t="shared" ref="L58" si="69">L26/$R42</f>
        <v>744.27911952794898</v>
      </c>
      <c r="M58" s="12"/>
      <c r="N58" s="12"/>
      <c r="O58" s="23"/>
      <c r="U58" s="15">
        <v>43160</v>
      </c>
      <c r="V58" s="13">
        <f>SUM(K3:K5,J6:J14)</f>
        <v>273258.59287511482</v>
      </c>
      <c r="W58" s="3">
        <f t="shared" si="68"/>
        <v>2.3648919621510611E-2</v>
      </c>
      <c r="X58" s="17">
        <f t="shared" si="56"/>
        <v>280341.98911893641</v>
      </c>
      <c r="Z58" s="13">
        <f t="shared" si="53"/>
        <v>281039.48444963433</v>
      </c>
    </row>
    <row r="59" spans="1:26">
      <c r="A59" s="10" t="s">
        <v>8</v>
      </c>
      <c r="B59" s="12">
        <f t="shared" si="58"/>
        <v>644.66426675872651</v>
      </c>
      <c r="C59" s="12">
        <f t="shared" si="58"/>
        <v>648.49270624342614</v>
      </c>
      <c r="D59" s="12">
        <f t="shared" si="58"/>
        <v>665.88767087979318</v>
      </c>
      <c r="E59" s="12">
        <f t="shared" si="62"/>
        <v>664.01080994830193</v>
      </c>
      <c r="F59" s="12">
        <f t="shared" si="59"/>
        <v>678.51466825428565</v>
      </c>
      <c r="G59" s="12">
        <f t="shared" si="59"/>
        <v>707.56507926639154</v>
      </c>
      <c r="H59" s="12">
        <f t="shared" si="59"/>
        <v>719.98182301528891</v>
      </c>
      <c r="I59" s="12">
        <f t="shared" si="63"/>
        <v>727.71391167768036</v>
      </c>
      <c r="J59" s="12">
        <f t="shared" si="60"/>
        <v>734.70876458100986</v>
      </c>
      <c r="K59" s="12">
        <f t="shared" si="60"/>
        <v>746.06049361952375</v>
      </c>
      <c r="L59" s="12">
        <f t="shared" ref="L59" si="70">L27/$R43</f>
        <v>742.57873330729944</v>
      </c>
      <c r="M59" s="12"/>
      <c r="N59" s="12"/>
      <c r="O59" s="23"/>
      <c r="U59" s="15">
        <v>43191</v>
      </c>
      <c r="V59" s="13">
        <f>SUM(K3:K6,J7:J14)</f>
        <v>273564.48756180838</v>
      </c>
      <c r="W59" s="3">
        <f t="shared" si="68"/>
        <v>2.3384254173152375E-2</v>
      </c>
      <c r="X59" s="17">
        <f t="shared" si="56"/>
        <v>280420.94581150013</v>
      </c>
      <c r="Z59" s="13">
        <f t="shared" si="53"/>
        <v>281345.37913632789</v>
      </c>
    </row>
    <row r="60" spans="1:26">
      <c r="A60" s="10" t="s">
        <v>9</v>
      </c>
      <c r="B60" s="12">
        <f t="shared" si="58"/>
        <v>645.68027964554756</v>
      </c>
      <c r="C60" s="12">
        <f t="shared" si="58"/>
        <v>651.36994962075778</v>
      </c>
      <c r="D60" s="12">
        <f t="shared" si="58"/>
        <v>669.35037993808533</v>
      </c>
      <c r="E60" s="12">
        <f t="shared" si="62"/>
        <v>664.93686341877128</v>
      </c>
      <c r="F60" s="12">
        <f t="shared" si="59"/>
        <v>681.97754534431476</v>
      </c>
      <c r="G60" s="12">
        <f t="shared" si="59"/>
        <v>711.66274386259909</v>
      </c>
      <c r="H60" s="12">
        <f t="shared" si="59"/>
        <v>723.65891277968205</v>
      </c>
      <c r="I60" s="12">
        <f t="shared" si="63"/>
        <v>729.37126051545692</v>
      </c>
      <c r="J60" s="12">
        <f t="shared" si="60"/>
        <v>737.46747632091672</v>
      </c>
      <c r="K60" s="12">
        <f t="shared" si="60"/>
        <v>748.55341213974827</v>
      </c>
      <c r="L60" s="12">
        <f t="shared" ref="L60" si="71">L28/$R44</f>
        <v>745.76878497803648</v>
      </c>
      <c r="M60" s="12"/>
      <c r="N60" s="12"/>
      <c r="O60" s="23"/>
      <c r="U60" s="15">
        <v>43221</v>
      </c>
      <c r="V60" s="13">
        <f>SUM(K3:K7,J8:J14)</f>
        <v>273962.03256912081</v>
      </c>
      <c r="W60" s="3">
        <f t="shared" ref="W60" si="72">V60/V48-1</f>
        <v>2.3798337560148042E-2</v>
      </c>
      <c r="X60" s="17">
        <f t="shared" si="56"/>
        <v>280497.02990575094</v>
      </c>
    </row>
    <row r="61" spans="1:26">
      <c r="A61" s="10" t="s">
        <v>10</v>
      </c>
      <c r="B61" s="12">
        <f t="shared" si="58"/>
        <v>647.5805023006817</v>
      </c>
      <c r="C61" s="12">
        <f t="shared" si="58"/>
        <v>655.05682791034008</v>
      </c>
      <c r="D61" s="12">
        <f t="shared" si="58"/>
        <v>673.21117105383632</v>
      </c>
      <c r="E61" s="12">
        <f t="shared" si="62"/>
        <v>668.02671627953191</v>
      </c>
      <c r="F61" s="12">
        <f t="shared" si="59"/>
        <v>686.56605024216935</v>
      </c>
      <c r="G61" s="12">
        <f t="shared" si="59"/>
        <v>715.42959496264268</v>
      </c>
      <c r="H61" s="12">
        <f t="shared" si="59"/>
        <v>728.33685181748262</v>
      </c>
      <c r="I61" s="12">
        <f t="shared" si="63"/>
        <v>731.31540586965104</v>
      </c>
      <c r="J61" s="12">
        <f t="shared" si="60"/>
        <v>741.20837725957665</v>
      </c>
      <c r="K61" s="12">
        <f t="shared" si="60"/>
        <v>751.7533199899691</v>
      </c>
      <c r="L61" s="12">
        <f t="shared" ref="L61" si="73">L29/$R45</f>
        <v>749.37564966152138</v>
      </c>
      <c r="M61" s="12"/>
      <c r="N61" s="12"/>
      <c r="O61" s="23">
        <f t="shared" ref="O61:O63" si="74">J61/I61-1</f>
        <v>1.3527639798810664E-2</v>
      </c>
    </row>
    <row r="62" spans="1:26">
      <c r="A62" s="10" t="s">
        <v>11</v>
      </c>
      <c r="B62" s="12">
        <f t="shared" si="58"/>
        <v>648.85179954857358</v>
      </c>
      <c r="C62" s="12">
        <f t="shared" si="58"/>
        <v>657.52759177295786</v>
      </c>
      <c r="D62" s="12">
        <f t="shared" si="58"/>
        <v>675.47116946442725</v>
      </c>
      <c r="E62" s="12">
        <f t="shared" si="62"/>
        <v>672.31316486910953</v>
      </c>
      <c r="F62" s="12">
        <f t="shared" si="59"/>
        <v>689.51370169632355</v>
      </c>
      <c r="G62" s="12">
        <f t="shared" si="59"/>
        <v>717.34925803281101</v>
      </c>
      <c r="H62" s="12">
        <f t="shared" si="59"/>
        <v>730.98681553594827</v>
      </c>
      <c r="I62" s="12">
        <f t="shared" si="63"/>
        <v>732.03954321527408</v>
      </c>
      <c r="J62" s="12">
        <f t="shared" si="60"/>
        <v>743.72700312948905</v>
      </c>
      <c r="K62" s="12">
        <f t="shared" si="60"/>
        <v>753.05709913551198</v>
      </c>
      <c r="L62" s="12">
        <f t="shared" ref="L62" si="75">L30/$R46</f>
        <v>751.2661573066033</v>
      </c>
      <c r="M62" s="12"/>
      <c r="N62" s="12"/>
      <c r="O62" s="23">
        <f t="shared" si="74"/>
        <v>1.596561281769171E-2</v>
      </c>
    </row>
    <row r="63" spans="1:26">
      <c r="A63" s="10" t="s">
        <v>12</v>
      </c>
      <c r="B63" s="12">
        <f t="shared" si="58"/>
        <v>649.66628757990122</v>
      </c>
      <c r="C63" s="12">
        <f t="shared" si="58"/>
        <v>658.15168904410496</v>
      </c>
      <c r="D63" s="12">
        <f t="shared" si="58"/>
        <v>677.03373623648724</v>
      </c>
      <c r="E63" s="12">
        <f t="shared" si="62"/>
        <v>672.05514345501604</v>
      </c>
      <c r="F63" s="12">
        <f t="shared" si="59"/>
        <v>691.58604877526011</v>
      </c>
      <c r="G63" s="12">
        <f t="shared" si="59"/>
        <v>718.43266164159513</v>
      </c>
      <c r="H63" s="12">
        <f t="shared" si="59"/>
        <v>732.6123868887496</v>
      </c>
      <c r="I63" s="12">
        <f t="shared" si="63"/>
        <v>732.51981993946276</v>
      </c>
      <c r="J63" s="12">
        <f t="shared" si="60"/>
        <v>744.82763318535967</v>
      </c>
      <c r="K63" s="12">
        <f t="shared" si="60"/>
        <v>753.2991875781745</v>
      </c>
      <c r="L63" s="12">
        <f t="shared" ref="L63" si="76">L31/$R47</f>
        <v>0</v>
      </c>
      <c r="M63" s="12"/>
      <c r="N63" s="12"/>
      <c r="O63" s="23">
        <f t="shared" si="74"/>
        <v>1.6802020792985539E-2</v>
      </c>
    </row>
  </sheetData>
  <mergeCells count="1">
    <mergeCell ref="V10:X10"/>
  </mergeCells>
  <pageMargins left="0.7" right="0.7" top="0.75" bottom="0.75" header="0.3" footer="0.3"/>
  <pageSetup paperSize="9" orientation="portrait" r:id="rId1"/>
  <headerFooter>
    <oddHeader>&amp;C&amp;"Aptos"&amp;12&amp;K000000 OFFICIAL&amp;1#_x000D_</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sheetPr>
  <dimension ref="A1:AE84"/>
  <sheetViews>
    <sheetView workbookViewId="0">
      <pane xSplit="1" ySplit="3" topLeftCell="G35" activePane="bottomRight" state="frozen"/>
      <selection pane="topRight" activeCell="B1" sqref="B1"/>
      <selection pane="bottomLeft" activeCell="A4" sqref="A4"/>
      <selection pane="bottomRight" activeCell="R91" sqref="R91"/>
    </sheetView>
  </sheetViews>
  <sheetFormatPr defaultRowHeight="14"/>
  <cols>
    <col min="2" max="2" width="9.58203125" customWidth="1"/>
    <col min="3" max="3" width="8.75" customWidth="1"/>
    <col min="5" max="5" width="12.5" customWidth="1"/>
    <col min="6" max="6" width="12.75" customWidth="1"/>
    <col min="7" max="7" width="12" customWidth="1"/>
    <col min="8" max="9" width="0" hidden="1" customWidth="1"/>
    <col min="10" max="10" width="4.75" customWidth="1"/>
    <col min="11" max="11" width="10" customWidth="1"/>
    <col min="14" max="14" width="12.5" customWidth="1"/>
    <col min="15" max="15" width="12.75" customWidth="1"/>
    <col min="18" max="18" width="11" customWidth="1"/>
    <col min="26" max="26" width="10.5" customWidth="1"/>
    <col min="29" max="29" width="12.5" customWidth="1"/>
    <col min="30" max="30" width="12.75" customWidth="1"/>
  </cols>
  <sheetData>
    <row r="1" spans="1:31">
      <c r="K1" t="s">
        <v>54</v>
      </c>
      <c r="R1" t="s">
        <v>55</v>
      </c>
      <c r="Y1" t="s">
        <v>51</v>
      </c>
    </row>
    <row r="3" spans="1:31">
      <c r="B3" t="s">
        <v>13</v>
      </c>
      <c r="C3" t="s">
        <v>17</v>
      </c>
      <c r="D3" t="s">
        <v>49</v>
      </c>
      <c r="E3" t="s">
        <v>15</v>
      </c>
      <c r="F3" t="s">
        <v>14</v>
      </c>
      <c r="G3" t="s">
        <v>50</v>
      </c>
      <c r="K3" t="s">
        <v>13</v>
      </c>
      <c r="L3" t="s">
        <v>17</v>
      </c>
      <c r="M3" t="s">
        <v>49</v>
      </c>
      <c r="N3" t="s">
        <v>15</v>
      </c>
      <c r="O3" t="s">
        <v>14</v>
      </c>
      <c r="P3" t="s">
        <v>50</v>
      </c>
      <c r="R3" t="s">
        <v>13</v>
      </c>
      <c r="S3" t="s">
        <v>17</v>
      </c>
      <c r="T3" t="s">
        <v>49</v>
      </c>
      <c r="U3" t="s">
        <v>15</v>
      </c>
      <c r="V3" t="s">
        <v>14</v>
      </c>
      <c r="W3" t="s">
        <v>50</v>
      </c>
      <c r="Z3" t="s">
        <v>13</v>
      </c>
      <c r="AA3" t="s">
        <v>17</v>
      </c>
      <c r="AB3" t="s">
        <v>49</v>
      </c>
      <c r="AC3" t="s">
        <v>15</v>
      </c>
      <c r="AD3" t="s">
        <v>14</v>
      </c>
      <c r="AE3" t="s">
        <v>50</v>
      </c>
    </row>
    <row r="4" spans="1:31">
      <c r="A4" s="15">
        <v>41365</v>
      </c>
      <c r="B4" s="19">
        <f>INDEX(Argentina!$B$26:$M$38,MATCH(TEXT($A4,"mmmm"),Argentina!$B$26:$B$38,0),MATCH(IF(MONTH($A4)&lt;6,CONCATENATE(RIGHT(YEAR(EDATE($A4,-12)),2),"/",RIGHT(YEAR($A4),2)),CONCATENATE(RIGHT(YEAR($A4),2),"/",RIGHT(YEAR(EDATE($A4,12)),2))),Argentina!$B$26:$M$26,0))</f>
        <v>823.2</v>
      </c>
      <c r="C4" s="19">
        <f>INDEX(Australia!$B$26:$M$38,MATCH(TEXT($A4,"mmmm"),Australia!$B$26:$B$38,0),MATCH(IF(MONTH($A4)&lt;7,CONCATENATE(RIGHT(YEAR(EDATE($A4,-12)),2),"/",RIGHT(YEAR($A4),2)),CONCATENATE(RIGHT(YEAR($A4),2),"/",RIGHT(YEAR(EDATE($A4,12)),2))),Australia!$B$26:$M$26,0))</f>
        <v>598.73044404999996</v>
      </c>
      <c r="D4" s="19">
        <f>INDEX('EU-27'!$B$26:$N$38,MATCH(TEXT($A4,"mmmm"),'EU-27'!$B$26:$B$38,0),MATCH(IF(MONTH($A4)&lt;4,CONCATENATE(RIGHT(YEAR(EDATE($A4,-12)),2),"/",RIGHT(YEAR($A4),2)),CONCATENATE(RIGHT(YEAR($A4),2),"/",RIGHT(YEAR(EDATE($A4,12)),2))),'EU-27'!$B$26:$N$26,0))</f>
        <v>10649.624020800002</v>
      </c>
      <c r="E4" s="19">
        <f>INDEX('New Zealand'!$B$26:$M$38,MATCH(TEXT($A4,"mmmm"),'New Zealand'!$B$26:$B$38,0),MATCH(IF(MONTH($A4)&lt;6,CONCATENATE(RIGHT(YEAR(EDATE($A4,-12)),2),"/",RIGHT(YEAR($A4),2)),CONCATENATE(RIGHT(YEAR($A4),2),"/",RIGHT(YEAR(EDATE($A4,12)),2))),'New Zealand'!$B$26:$M$26,0))</f>
        <v>940.86342050683618</v>
      </c>
      <c r="F4" s="19">
        <f>INDEX('United States'!$B$26:$M$38,MATCH(TEXT($A4,"mmmm"),'United States'!$B$26:$B$38,0),MATCH(IF(MONTH($A4)&lt;4,CONCATENATE(RIGHT(YEAR(EDATE($A4,-12)),2),"/",RIGHT(YEAR($A4),2)),CONCATENATE(RIGHT(YEAR($A4),2),"/",RIGHT(YEAR(EDATE($A4,12)),2))),'United States'!$B$26:$M$26,0))</f>
        <v>7598.3640055132801</v>
      </c>
      <c r="G4" s="13">
        <f t="shared" ref="G4:G15" si="0">SUM(B4:F4)</f>
        <v>20610.781890870116</v>
      </c>
      <c r="K4" s="22"/>
      <c r="L4" s="22"/>
      <c r="M4" s="22"/>
      <c r="N4" s="22"/>
      <c r="O4" s="22"/>
      <c r="P4" s="22"/>
      <c r="R4" s="22"/>
      <c r="S4" s="22"/>
      <c r="T4" s="22"/>
      <c r="U4" s="22"/>
      <c r="V4" s="22"/>
      <c r="W4" s="22"/>
    </row>
    <row r="5" spans="1:31">
      <c r="A5" s="15">
        <v>41395</v>
      </c>
      <c r="B5" s="19">
        <f>INDEX(Argentina!$B$26:$M$38,MATCH(TEXT($A5,"mmmm"),Argentina!$B$26:$B$38,0),MATCH(IF(MONTH($A5)&lt;6,CONCATENATE(RIGHT(YEAR(EDATE($A5,-12)),2),"/",RIGHT(YEAR($A5),2)),CONCATENATE(RIGHT(YEAR($A5),2),"/",RIGHT(YEAR(EDATE($A5,12)),2))),Argentina!$B$26:$M$26,0))</f>
        <v>933.8</v>
      </c>
      <c r="C5" s="19">
        <f>INDEX(Australia!$B$26:$M$38,MATCH(TEXT($A5,"mmmm"),Australia!$B$26:$B$38,0),MATCH(IF(MONTH($A5)&lt;7,CONCATENATE(RIGHT(YEAR(EDATE($A5,-12)),2),"/",RIGHT(YEAR($A5),2)),CONCATENATE(RIGHT(YEAR($A5),2),"/",RIGHT(YEAR(EDATE($A5,12)),2))),Australia!$B$26:$M$26,0))</f>
        <v>629.76348406</v>
      </c>
      <c r="D5" s="19">
        <f>INDEX('EU-27'!$B$26:$N$38,MATCH(TEXT($A5,"mmmm"),'EU-27'!$B$26:$B$38,0),MATCH(IF(MONTH($A5)&lt;4,CONCATENATE(RIGHT(YEAR(EDATE($A5,-12)),2),"/",RIGHT(YEAR($A5),2)),CONCATENATE(RIGHT(YEAR($A5),2),"/",RIGHT(YEAR(EDATE($A5,12)),2))),'EU-27'!$B$26:$N$26,0))</f>
        <v>11372.205907199999</v>
      </c>
      <c r="E5" s="19">
        <f>INDEX('New Zealand'!$B$26:$M$38,MATCH(TEXT($A5,"mmmm"),'New Zealand'!$B$26:$B$38,0),MATCH(IF(MONTH($A5)&lt;6,CONCATENATE(RIGHT(YEAR(EDATE($A5,-12)),2),"/",RIGHT(YEAR($A5),2)),CONCATENATE(RIGHT(YEAR($A5),2),"/",RIGHT(YEAR(EDATE($A5,12)),2))),'New Zealand'!$B$26:$M$26,0))</f>
        <v>563.74209550736441</v>
      </c>
      <c r="F5" s="19">
        <f>INDEX('United States'!$B$26:$M$38,MATCH(TEXT($A5,"mmmm"),'United States'!$B$26:$B$38,0),MATCH(IF(MONTH($A5)&lt;4,CONCATENATE(RIGHT(YEAR(EDATE($A5,-12)),2),"/",RIGHT(YEAR($A5),2)),CONCATENATE(RIGHT(YEAR($A5),2),"/",RIGHT(YEAR(EDATE($A5,12)),2))),'United States'!$B$26:$M$26,0))</f>
        <v>7846.8118749033601</v>
      </c>
      <c r="G5" s="13">
        <f t="shared" si="0"/>
        <v>21346.323361670722</v>
      </c>
      <c r="K5" s="22"/>
      <c r="L5" s="22"/>
      <c r="M5" s="22"/>
      <c r="N5" s="22"/>
      <c r="O5" s="22"/>
      <c r="P5" s="22"/>
      <c r="R5" s="22"/>
      <c r="S5" s="22"/>
      <c r="T5" s="22"/>
      <c r="U5" s="22"/>
      <c r="V5" s="22"/>
      <c r="W5" s="22"/>
    </row>
    <row r="6" spans="1:31">
      <c r="A6" s="15">
        <v>41426</v>
      </c>
      <c r="B6" s="19">
        <f>INDEX(Argentina!$B$26:$M$38,MATCH(TEXT($A6,"mmmm"),Argentina!$B$26:$B$38,0),MATCH(IF(MONTH($A6)&lt;6,CONCATENATE(RIGHT(YEAR(EDATE($A6,-12)),2),"/",RIGHT(YEAR($A6),2)),CONCATENATE(RIGHT(YEAR($A6),2),"/",RIGHT(YEAR(EDATE($A6,12)),2))),Argentina!$B$26:$M$26,0))</f>
        <v>893.5</v>
      </c>
      <c r="C6" s="19">
        <f>INDEX(Australia!$B$26:$M$38,MATCH(TEXT($A6,"mmmm"),Australia!$B$26:$B$38,0),MATCH(IF(MONTH($A6)&lt;7,CONCATENATE(RIGHT(YEAR(EDATE($A6,-12)),2),"/",RIGHT(YEAR($A6),2)),CONCATENATE(RIGHT(YEAR($A6),2),"/",RIGHT(YEAR(EDATE($A6,12)),2))),Australia!$B$26:$M$26,0))</f>
        <v>605.24328405000006</v>
      </c>
      <c r="D6" s="19">
        <f>INDEX('EU-27'!$B$26:$N$38,MATCH(TEXT($A6,"mmmm"),'EU-27'!$B$26:$B$38,0),MATCH(IF(MONTH($A6)&lt;4,CONCATENATE(RIGHT(YEAR(EDATE($A6,-12)),2),"/",RIGHT(YEAR($A6),2)),CONCATENATE(RIGHT(YEAR($A6),2),"/",RIGHT(YEAR(EDATE($A6,12)),2))),'EU-27'!$B$26:$N$26,0))</f>
        <v>10720.9362996</v>
      </c>
      <c r="E6" s="19">
        <f>INDEX('New Zealand'!$B$26:$M$38,MATCH(TEXT($A6,"mmmm"),'New Zealand'!$B$26:$B$38,0),MATCH(IF(MONTH($A6)&lt;6,CONCATENATE(RIGHT(YEAR(EDATE($A6,-12)),2),"/",RIGHT(YEAR($A6),2)),CONCATENATE(RIGHT(YEAR($A6),2),"/",RIGHT(YEAR(EDATE($A6,12)),2))),'New Zealand'!$B$26:$M$26,0))</f>
        <v>118.09969528787508</v>
      </c>
      <c r="F6" s="19">
        <f>INDEX('United States'!$B$26:$M$38,MATCH(TEXT($A6,"mmmm"),'United States'!$B$26:$B$38,0),MATCH(IF(MONTH($A6)&lt;4,CONCATENATE(RIGHT(YEAR(EDATE($A6,-12)),2),"/",RIGHT(YEAR($A6),2)),CONCATENATE(RIGHT(YEAR($A6),2),"/",RIGHT(YEAR(EDATE($A6,12)),2))),'United States'!$B$26:$M$26,0))</f>
        <v>7460.0437378031993</v>
      </c>
      <c r="G6" s="13">
        <f t="shared" si="0"/>
        <v>19797.823016741077</v>
      </c>
      <c r="K6" s="22"/>
      <c r="L6" s="22"/>
      <c r="M6" s="22"/>
      <c r="N6" s="22"/>
      <c r="O6" s="22"/>
      <c r="P6" s="22"/>
      <c r="R6" s="22"/>
      <c r="S6" s="22"/>
      <c r="T6" s="22"/>
      <c r="U6" s="22"/>
      <c r="V6" s="22"/>
      <c r="W6" s="22"/>
    </row>
    <row r="7" spans="1:31">
      <c r="A7" s="15">
        <v>41456</v>
      </c>
      <c r="B7" s="19">
        <f>INDEX(Argentina!$B$26:$M$38,MATCH(TEXT($A7,"mmmm"),Argentina!$B$26:$B$38,0),MATCH(IF(MONTH($A7)&lt;6,CONCATENATE(RIGHT(YEAR(EDATE($A7,-12)),2),"/",RIGHT(YEAR($A7),2)),CONCATENATE(RIGHT(YEAR($A7),2),"/",RIGHT(YEAR(EDATE($A7,12)),2))),Argentina!$B$26:$M$26,0))</f>
        <v>942.8</v>
      </c>
      <c r="C7" s="19">
        <f>INDEX(Australia!$B$26:$M$38,MATCH(TEXT($A7,"mmmm"),Australia!$B$26:$B$38,0),MATCH(IF(MONTH($A7)&lt;7,CONCATENATE(RIGHT(YEAR(EDATE($A7,-12)),2),"/",RIGHT(YEAR($A7),2)),CONCATENATE(RIGHT(YEAR($A7),2),"/",RIGHT(YEAR(EDATE($A7,12)),2))),Australia!$B$26:$M$26,0))</f>
        <v>638.25656508000088</v>
      </c>
      <c r="D7" s="19">
        <f>INDEX('EU-27'!$B$26:$N$38,MATCH(TEXT($A7,"mmmm"),'EU-27'!$B$26:$B$38,0),MATCH(IF(MONTH($A7)&lt;4,CONCATENATE(RIGHT(YEAR(EDATE($A7,-12)),2),"/",RIGHT(YEAR($A7),2)),CONCATENATE(RIGHT(YEAR($A7),2),"/",RIGHT(YEAR(EDATE($A7,12)),2))),'EU-27'!$B$26:$N$26,0))</f>
        <v>10788.198841200001</v>
      </c>
      <c r="E7" s="19">
        <f>INDEX('New Zealand'!$B$26:$M$38,MATCH(TEXT($A7,"mmmm"),'New Zealand'!$B$26:$B$38,0),MATCH(IF(MONTH($A7)&lt;6,CONCATENATE(RIGHT(YEAR(EDATE($A7,-12)),2),"/",RIGHT(YEAR($A7),2)),CONCATENATE(RIGHT(YEAR($A7),2),"/",RIGHT(YEAR(EDATE($A7,12)),2))),'New Zealand'!$B$26:$M$26,0))</f>
        <v>179.92113945087124</v>
      </c>
      <c r="F7" s="19">
        <f>INDEX('United States'!$B$26:$M$38,MATCH(TEXT($A7,"mmmm"),'United States'!$B$26:$B$38,0),MATCH(IF(MONTH($A7)&lt;4,CONCATENATE(RIGHT(YEAR(EDATE($A7,-12)),2),"/",RIGHT(YEAR($A7),2)),CONCATENATE(RIGHT(YEAR($A7),2),"/",RIGHT(YEAR(EDATE($A7,12)),2))),'United States'!$B$26:$M$26,0))</f>
        <v>7395.2887080153596</v>
      </c>
      <c r="G7" s="13">
        <f t="shared" si="0"/>
        <v>19944.465253746232</v>
      </c>
      <c r="K7" s="22"/>
      <c r="L7" s="22"/>
      <c r="M7" s="22"/>
      <c r="N7" s="22"/>
      <c r="O7" s="22"/>
      <c r="P7" s="22"/>
      <c r="R7" s="22"/>
      <c r="S7" s="22"/>
      <c r="T7" s="22"/>
      <c r="U7" s="22"/>
      <c r="V7" s="22"/>
      <c r="W7" s="22"/>
    </row>
    <row r="8" spans="1:31">
      <c r="A8" s="15">
        <v>41487</v>
      </c>
      <c r="B8" s="19">
        <f>INDEX(Argentina!$B$26:$M$38,MATCH(TEXT($A8,"mmmm"),Argentina!$B$26:$B$38,0),MATCH(IF(MONTH($A8)&lt;6,CONCATENATE(RIGHT(YEAR(EDATE($A8,-12)),2),"/",RIGHT(YEAR($A8),2)),CONCATENATE(RIGHT(YEAR($A8),2),"/",RIGHT(YEAR(EDATE($A8,12)),2))),Argentina!$B$26:$M$26,0))</f>
        <v>955.8</v>
      </c>
      <c r="C8" s="19">
        <f>INDEX(Australia!$B$26:$M$38,MATCH(TEXT($A8,"mmmm"),Australia!$B$26:$B$38,0),MATCH(IF(MONTH($A8)&lt;7,CONCATENATE(RIGHT(YEAR(EDATE($A8,-12)),2),"/",RIGHT(YEAR($A8),2)),CONCATENATE(RIGHT(YEAR($A8),2),"/",RIGHT(YEAR(EDATE($A8,12)),2))),Australia!$B$26:$M$26,0))</f>
        <v>735.16946005000057</v>
      </c>
      <c r="D8" s="19">
        <f>INDEX('EU-27'!$B$26:$N$38,MATCH(TEXT($A8,"mmmm"),'EU-27'!$B$26:$B$38,0),MATCH(IF(MONTH($A8)&lt;4,CONCATENATE(RIGHT(YEAR(EDATE($A8,-12)),2),"/",RIGHT(YEAR($A8),2)),CONCATENATE(RIGHT(YEAR($A8),2),"/",RIGHT(YEAR(EDATE($A8,12)),2))),'EU-27'!$B$26:$N$26,0))</f>
        <v>10493.335241999999</v>
      </c>
      <c r="E8" s="19">
        <f>INDEX('New Zealand'!$B$26:$M$38,MATCH(TEXT($A8,"mmmm"),'New Zealand'!$B$26:$B$38,0),MATCH(IF(MONTH($A8)&lt;6,CONCATENATE(RIGHT(YEAR(EDATE($A8,-12)),2),"/",RIGHT(YEAR($A8),2)),CONCATENATE(RIGHT(YEAR($A8),2),"/",RIGHT(YEAR(EDATE($A8,12)),2))),'New Zealand'!$B$26:$M$26,0))</f>
        <v>1291.2631037993644</v>
      </c>
      <c r="F8" s="19">
        <f>INDEX('United States'!$B$26:$M$38,MATCH(TEXT($A8,"mmmm"),'United States'!$B$26:$B$38,0),MATCH(IF(MONTH($A8)&lt;4,CONCATENATE(RIGHT(YEAR(EDATE($A8,-12)),2),"/",RIGHT(YEAR($A8),2)),CONCATENATE(RIGHT(YEAR($A8),2),"/",RIGHT(YEAR(EDATE($A8,12)),2))),'United States'!$B$26:$M$26,0))</f>
        <v>7395.7292184220796</v>
      </c>
      <c r="G8" s="13">
        <f t="shared" si="0"/>
        <v>20871.297024271444</v>
      </c>
      <c r="K8" s="22"/>
      <c r="L8" s="22"/>
      <c r="M8" s="22"/>
      <c r="N8" s="22"/>
      <c r="O8" s="22"/>
      <c r="P8" s="22"/>
      <c r="R8" s="22"/>
      <c r="S8" s="22"/>
      <c r="T8" s="22"/>
      <c r="U8" s="22"/>
      <c r="V8" s="22"/>
      <c r="W8" s="22"/>
    </row>
    <row r="9" spans="1:31">
      <c r="A9" s="15">
        <v>41518</v>
      </c>
      <c r="B9" s="19">
        <f>INDEX(Argentina!$B$26:$M$38,MATCH(TEXT($A9,"mmmm"),Argentina!$B$26:$B$38,0),MATCH(IF(MONTH($A9)&lt;6,CONCATENATE(RIGHT(YEAR(EDATE($A9,-12)),2),"/",RIGHT(YEAR($A9),2)),CONCATENATE(RIGHT(YEAR($A9),2),"/",RIGHT(YEAR(EDATE($A9,12)),2))),Argentina!$B$26:$M$26,0))</f>
        <v>931</v>
      </c>
      <c r="C9" s="19">
        <f>INDEX(Australia!$B$26:$M$38,MATCH(TEXT($A9,"mmmm"),Australia!$B$26:$B$38,0),MATCH(IF(MONTH($A9)&lt;7,CONCATENATE(RIGHT(YEAR(EDATE($A9,-12)),2),"/",RIGHT(YEAR($A9),2)),CONCATENATE(RIGHT(YEAR($A9),2),"/",RIGHT(YEAR(EDATE($A9,12)),2))),Australia!$B$26:$M$26,0))</f>
        <v>899.75488505999988</v>
      </c>
      <c r="D9" s="19">
        <f>INDEX('EU-27'!$B$26:$N$38,MATCH(TEXT($A9,"mmmm"),'EU-27'!$B$26:$B$38,0),MATCH(IF(MONTH($A9)&lt;4,CONCATENATE(RIGHT(YEAR(EDATE($A9,-12)),2),"/",RIGHT(YEAR($A9),2)),CONCATENATE(RIGHT(YEAR($A9),2),"/",RIGHT(YEAR(EDATE($A9,12)),2))),'EU-27'!$B$26:$N$26,0))</f>
        <v>9956.6236680000002</v>
      </c>
      <c r="E9" s="19">
        <f>INDEX('New Zealand'!$B$26:$M$38,MATCH(TEXT($A9,"mmmm"),'New Zealand'!$B$26:$B$38,0),MATCH(IF(MONTH($A9)&lt;6,CONCATENATE(RIGHT(YEAR(EDATE($A9,-12)),2),"/",RIGHT(YEAR($A9),2)),CONCATENATE(RIGHT(YEAR($A9),2),"/",RIGHT(YEAR(EDATE($A9,12)),2))),'New Zealand'!$B$26:$M$26,0))</f>
        <v>2539.7066913621934</v>
      </c>
      <c r="F9" s="19">
        <f>INDEX('United States'!$B$26:$M$38,MATCH(TEXT($A9,"mmmm"),'United States'!$B$26:$B$38,0),MATCH(IF(MONTH($A9)&lt;4,CONCATENATE(RIGHT(YEAR(EDATE($A9,-12)),2),"/",RIGHT(YEAR($A9),2)),CONCATENATE(RIGHT(YEAR($A9),2),"/",RIGHT(YEAR(EDATE($A9,12)),2))),'United States'!$B$26:$M$26,0))</f>
        <v>6973.7202487843197</v>
      </c>
      <c r="G9" s="13">
        <f t="shared" si="0"/>
        <v>21300.805493206513</v>
      </c>
      <c r="K9" s="22"/>
      <c r="L9" s="22"/>
      <c r="M9" s="22"/>
      <c r="N9" s="22"/>
      <c r="O9" s="22"/>
      <c r="P9" s="22"/>
      <c r="R9" s="22"/>
      <c r="S9" s="22"/>
      <c r="T9" s="22"/>
      <c r="U9" s="22"/>
      <c r="V9" s="22"/>
      <c r="W9" s="22"/>
    </row>
    <row r="10" spans="1:31">
      <c r="A10" s="15">
        <v>41548</v>
      </c>
      <c r="B10" s="19">
        <f>INDEX(Argentina!$B$26:$M$38,MATCH(TEXT($A10,"mmmm"),Argentina!$B$26:$B$38,0),MATCH(IF(MONTH($A10)&lt;6,CONCATENATE(RIGHT(YEAR(EDATE($A10,-12)),2),"/",RIGHT(YEAR($A10),2)),CONCATENATE(RIGHT(YEAR($A10),2),"/",RIGHT(YEAR(EDATE($A10,12)),2))),Argentina!$B$26:$M$26,0))</f>
        <v>1082.3</v>
      </c>
      <c r="C10" s="19">
        <f>INDEX(Australia!$B$26:$M$38,MATCH(TEXT($A10,"mmmm"),Australia!$B$26:$B$38,0),MATCH(IF(MONTH($A10)&lt;7,CONCATENATE(RIGHT(YEAR(EDATE($A10,-12)),2),"/",RIGHT(YEAR($A10),2)),CONCATENATE(RIGHT(YEAR($A10),2),"/",RIGHT(YEAR(EDATE($A10,12)),2))),Australia!$B$26:$M$26,0))</f>
        <v>1008.2370760600004</v>
      </c>
      <c r="D10" s="19">
        <f>INDEX('EU-27'!$B$26:$N$38,MATCH(TEXT($A10,"mmmm"),'EU-27'!$B$26:$B$38,0),MATCH(IF(MONTH($A10)&lt;4,CONCATENATE(RIGHT(YEAR(EDATE($A10,-12)),2),"/",RIGHT(YEAR($A10),2)),CONCATENATE(RIGHT(YEAR($A10),2),"/",RIGHT(YEAR(EDATE($A10,12)),2))),'EU-27'!$B$26:$N$26,0))</f>
        <v>10123.4980908</v>
      </c>
      <c r="E10" s="19">
        <f>INDEX('New Zealand'!$B$26:$M$38,MATCH(TEXT($A10,"mmmm"),'New Zealand'!$B$26:$B$38,0),MATCH(IF(MONTH($A10)&lt;6,CONCATENATE(RIGHT(YEAR(EDATE($A10,-12)),2),"/",RIGHT(YEAR($A10),2)),CONCATENATE(RIGHT(YEAR($A10),2),"/",RIGHT(YEAR(EDATE($A10,12)),2))),'New Zealand'!$B$26:$M$26,0))</f>
        <v>3064.7652770495383</v>
      </c>
      <c r="F10" s="19">
        <f>INDEX('United States'!$B$26:$M$38,MATCH(TEXT($A10,"mmmm"),'United States'!$B$26:$B$38,0),MATCH(IF(MONTH($A10)&lt;4,CONCATENATE(RIGHT(YEAR(EDATE($A10,-12)),2),"/",RIGHT(YEAR($A10),2)),CONCATENATE(RIGHT(YEAR($A10),2),"/",RIGHT(YEAR(EDATE($A10,12)),2))),'United States'!$B$26:$M$26,0))</f>
        <v>7257.4089507120007</v>
      </c>
      <c r="G10" s="13">
        <f t="shared" si="0"/>
        <v>22536.209394621539</v>
      </c>
      <c r="K10" s="22"/>
      <c r="L10" s="22"/>
      <c r="M10" s="22"/>
      <c r="N10" s="22"/>
      <c r="O10" s="22"/>
      <c r="P10" s="22"/>
      <c r="R10" s="22"/>
      <c r="S10" s="22"/>
      <c r="T10" s="22"/>
      <c r="U10" s="22"/>
      <c r="V10" s="22"/>
      <c r="W10" s="22"/>
    </row>
    <row r="11" spans="1:31">
      <c r="A11" s="15">
        <v>41579</v>
      </c>
      <c r="B11" s="19">
        <f>INDEX(Argentina!$B$26:$M$38,MATCH(TEXT($A11,"mmmm"),Argentina!$B$26:$B$38,0),MATCH(IF(MONTH($A11)&lt;6,CONCATENATE(RIGHT(YEAR(EDATE($A11,-12)),2),"/",RIGHT(YEAR($A11),2)),CONCATENATE(RIGHT(YEAR($A11),2),"/",RIGHT(YEAR(EDATE($A11,12)),2))),Argentina!$B$26:$M$26,0))</f>
        <v>988.4</v>
      </c>
      <c r="C11" s="19">
        <f>INDEX(Australia!$B$26:$M$38,MATCH(TEXT($A11,"mmmm"),Australia!$B$26:$B$38,0),MATCH(IF(MONTH($A11)&lt;7,CONCATENATE(RIGHT(YEAR(EDATE($A11,-12)),2),"/",RIGHT(YEAR($A11),2)),CONCATENATE(RIGHT(YEAR($A11),2),"/",RIGHT(YEAR(EDATE($A11,12)),2))),Australia!$B$26:$M$26,0))</f>
        <v>976.67188403000011</v>
      </c>
      <c r="D11" s="19">
        <f>INDEX('EU-27'!$B$26:$N$38,MATCH(TEXT($A11,"mmmm"),'EU-27'!$B$26:$B$38,0),MATCH(IF(MONTH($A11)&lt;4,CONCATENATE(RIGHT(YEAR(EDATE($A11,-12)),2),"/",RIGHT(YEAR($A11),2)),CONCATENATE(RIGHT(YEAR($A11),2),"/",RIGHT(YEAR(EDATE($A11,12)),2))),'EU-27'!$B$26:$N$26,0))</f>
        <v>9691.5746807999985</v>
      </c>
      <c r="E11" s="19">
        <f>INDEX('New Zealand'!$B$26:$M$38,MATCH(TEXT($A11,"mmmm"),'New Zealand'!$B$26:$B$38,0),MATCH(IF(MONTH($A11)&lt;6,CONCATENATE(RIGHT(YEAR(EDATE($A11,-12)),2),"/",RIGHT(YEAR($A11),2)),CONCATENATE(RIGHT(YEAR($A11),2),"/",RIGHT(YEAR(EDATE($A11,12)),2))),'New Zealand'!$B$26:$M$26,0))</f>
        <v>2875.3624893824208</v>
      </c>
      <c r="F11" s="19">
        <f>INDEX('United States'!$B$26:$M$38,MATCH(TEXT($A11,"mmmm"),'United States'!$B$26:$B$38,0),MATCH(IF(MONTH($A11)&lt;4,CONCATENATE(RIGHT(YEAR(EDATE($A11,-12)),2),"/",RIGHT(YEAR($A11),2)),CONCATENATE(RIGHT(YEAR($A11),2),"/",RIGHT(YEAR(EDATE($A11,12)),2))),'United States'!$B$26:$M$26,0))</f>
        <v>7049.4880387401599</v>
      </c>
      <c r="G11" s="13">
        <f t="shared" si="0"/>
        <v>21581.497092952581</v>
      </c>
      <c r="K11" s="22"/>
      <c r="L11" s="22"/>
      <c r="M11" s="22"/>
      <c r="N11" s="22"/>
      <c r="O11" s="22"/>
      <c r="P11" s="22"/>
      <c r="R11" s="22"/>
      <c r="S11" s="22"/>
      <c r="T11" s="22"/>
      <c r="U11" s="22"/>
      <c r="V11" s="22"/>
      <c r="W11" s="22"/>
    </row>
    <row r="12" spans="1:31">
      <c r="A12" s="15">
        <v>41609</v>
      </c>
      <c r="B12" s="19">
        <f>INDEX(Argentina!$B$26:$M$38,MATCH(TEXT($A12,"mmmm"),Argentina!$B$26:$B$38,0),MATCH(IF(MONTH($A12)&lt;6,CONCATENATE(RIGHT(YEAR(EDATE($A12,-12)),2),"/",RIGHT(YEAR($A12),2)),CONCATENATE(RIGHT(YEAR($A12),2),"/",RIGHT(YEAR(EDATE($A12,12)),2))),Argentina!$B$26:$M$26,0))</f>
        <v>952.2</v>
      </c>
      <c r="C12" s="19">
        <f>INDEX(Australia!$B$26:$M$38,MATCH(TEXT($A12,"mmmm"),Australia!$B$26:$B$38,0),MATCH(IF(MONTH($A12)&lt;7,CONCATENATE(RIGHT(YEAR(EDATE($A12,-12)),2),"/",RIGHT(YEAR($A12),2)),CONCATENATE(RIGHT(YEAR($A12),2),"/",RIGHT(YEAR(EDATE($A12,12)),2))),Australia!$B$26:$M$26,0))</f>
        <v>936.11012005000009</v>
      </c>
      <c r="D12" s="19">
        <f>INDEX('EU-27'!$B$26:$N$38,MATCH(TEXT($A12,"mmmm"),'EU-27'!$B$26:$B$38,0),MATCH(IF(MONTH($A12)&lt;4,CONCATENATE(RIGHT(YEAR(EDATE($A12,-12)),2),"/",RIGHT(YEAR($A12),2)),CONCATENATE(RIGHT(YEAR($A12),2),"/",RIGHT(YEAR(EDATE($A12,12)),2))),'EU-27'!$B$26:$N$26,0))</f>
        <v>10206.823618800001</v>
      </c>
      <c r="E12" s="19">
        <f>INDEX('New Zealand'!$B$26:$M$38,MATCH(TEXT($A12,"mmmm"),'New Zealand'!$B$26:$B$38,0),MATCH(IF(MONTH($A12)&lt;6,CONCATENATE(RIGHT(YEAR(EDATE($A12,-12)),2),"/",RIGHT(YEAR($A12),2)),CONCATENATE(RIGHT(YEAR($A12),2),"/",RIGHT(YEAR(EDATE($A12,12)),2))),'New Zealand'!$B$26:$M$26,0))</f>
        <v>2640.0279687190782</v>
      </c>
      <c r="F12" s="19">
        <f>INDEX('United States'!$B$26:$M$38,MATCH(TEXT($A12,"mmmm"),'United States'!$B$26:$B$38,0),MATCH(IF(MONTH($A12)&lt;4,CONCATENATE(RIGHT(YEAR(EDATE($A12,-12)),2),"/",RIGHT(YEAR($A12),2)),CONCATENATE(RIGHT(YEAR($A12),2),"/",RIGHT(YEAR(EDATE($A12,12)),2))),'United States'!$B$26:$M$26,0))</f>
        <v>7396.1697288288005</v>
      </c>
      <c r="G12" s="13">
        <f t="shared" si="0"/>
        <v>22131.331436397879</v>
      </c>
      <c r="K12" s="22"/>
      <c r="L12" s="22"/>
      <c r="M12" s="22"/>
      <c r="N12" s="22"/>
      <c r="O12" s="22"/>
      <c r="P12" s="22"/>
      <c r="R12" s="22"/>
      <c r="S12" s="22"/>
      <c r="T12" s="22"/>
      <c r="U12" s="22"/>
      <c r="V12" s="22"/>
      <c r="W12" s="22"/>
    </row>
    <row r="13" spans="1:31">
      <c r="A13" s="15">
        <v>41640</v>
      </c>
      <c r="B13" s="19">
        <f>INDEX(Argentina!$B$26:$M$38,MATCH(TEXT($A13,"mmmm"),Argentina!$B$26:$B$38,0),MATCH(IF(MONTH($A13)&lt;6,CONCATENATE(RIGHT(YEAR(EDATE($A13,-12)),2),"/",RIGHT(YEAR($A13),2)),CONCATENATE(RIGHT(YEAR($A13),2),"/",RIGHT(YEAR(EDATE($A13,12)),2))),Argentina!$B$26:$M$26,0))</f>
        <v>957.3</v>
      </c>
      <c r="C13" s="19">
        <f>INDEX(Australia!$B$26:$M$38,MATCH(TEXT($A13,"mmmm"),Australia!$B$26:$B$38,0),MATCH(IF(MONTH($A13)&lt;7,CONCATENATE(RIGHT(YEAR(EDATE($A13,-12)),2),"/",RIGHT(YEAR($A13),2)),CONCATENATE(RIGHT(YEAR($A13),2),"/",RIGHT(YEAR(EDATE($A13,12)),2))),Australia!$B$26:$M$26,0))</f>
        <v>805.38501303999999</v>
      </c>
      <c r="D13" s="19">
        <f>INDEX('EU-27'!$B$26:$N$38,MATCH(TEXT($A13,"mmmm"),'EU-27'!$B$26:$B$38,0),MATCH(IF(MONTH($A13)&lt;4,CONCATENATE(RIGHT(YEAR(EDATE($A13,-12)),2),"/",RIGHT(YEAR($A13),2)),CONCATENATE(RIGHT(YEAR($A13),2),"/",RIGHT(YEAR(EDATE($A13,12)),2))),'EU-27'!$B$26:$N$26,0))</f>
        <v>10624.616650800001</v>
      </c>
      <c r="E13" s="19">
        <f>INDEX('New Zealand'!$B$26:$M$38,MATCH(TEXT($A13,"mmmm"),'New Zealand'!$B$26:$B$38,0),MATCH(IF(MONTH($A13)&lt;6,CONCATENATE(RIGHT(YEAR(EDATE($A13,-12)),2),"/",RIGHT(YEAR($A13),2)),CONCATENATE(RIGHT(YEAR($A13),2),"/",RIGHT(YEAR(EDATE($A13,12)),2))),'New Zealand'!$B$26:$M$26,0))</f>
        <v>2401.9534023837236</v>
      </c>
      <c r="F13" s="19">
        <f>INDEX('United States'!$B$26:$M$38,MATCH(TEXT($A13,"mmmm"),'United States'!$B$26:$B$38,0),MATCH(IF(MONTH($A13)&lt;4,CONCATENATE(RIGHT(YEAR(EDATE($A13,-12)),2),"/",RIGHT(YEAR($A13),2)),CONCATENATE(RIGHT(YEAR($A13),2),"/",RIGHT(YEAR(EDATE($A13,12)),2))),'United States'!$B$26:$M$26,0))</f>
        <v>7613.7818697484799</v>
      </c>
      <c r="G13" s="13">
        <f t="shared" si="0"/>
        <v>22403.036935972203</v>
      </c>
      <c r="K13" s="22"/>
      <c r="L13" s="22"/>
      <c r="M13" s="22"/>
      <c r="N13" s="22"/>
      <c r="O13" s="22"/>
      <c r="P13" s="22"/>
      <c r="R13" s="22"/>
      <c r="S13" s="22"/>
      <c r="T13" s="22"/>
      <c r="U13" s="22"/>
      <c r="V13" s="22"/>
      <c r="W13" s="22"/>
    </row>
    <row r="14" spans="1:31">
      <c r="A14" s="15">
        <v>41671</v>
      </c>
      <c r="B14" s="19">
        <f>INDEX(Argentina!$B$26:$M$38,MATCH(TEXT($A14,"mmmm"),Argentina!$B$26:$B$38,0),MATCH(IF(MONTH($A14)&lt;6,CONCATENATE(RIGHT(YEAR(EDATE($A14,-12)),2),"/",RIGHT(YEAR($A14),2)),CONCATENATE(RIGHT(YEAR($A14),2),"/",RIGHT(YEAR(EDATE($A14,12)),2))),Argentina!$B$26:$M$26,0))</f>
        <v>877.8</v>
      </c>
      <c r="C14" s="19">
        <f>INDEX(Australia!$B$26:$M$38,MATCH(TEXT($A14,"mmmm"),Australia!$B$26:$B$38,0),MATCH(IF(MONTH($A14)&lt;7,CONCATENATE(RIGHT(YEAR(EDATE($A14,-12)),2),"/",RIGHT(YEAR($A14),2)),CONCATENATE(RIGHT(YEAR($A14),2),"/",RIGHT(YEAR(EDATE($A14,12)),2))),Australia!$B$26:$M$26,0))</f>
        <v>625.10839403000011</v>
      </c>
      <c r="D14" s="19">
        <f>INDEX('EU-27'!$B$26:$N$38,MATCH(TEXT($A14,"mmmm"),'EU-27'!$B$26:$B$38,0),MATCH(IF(MONTH($A14)&lt;4,CONCATENATE(RIGHT(YEAR(EDATE($A14,-12)),2),"/",RIGHT(YEAR($A14),2)),CONCATENATE(RIGHT(YEAR($A14),2),"/",RIGHT(YEAR(EDATE($A14,12)),2))),'EU-27'!$B$26:$N$26,0))</f>
        <v>9898.9464756000034</v>
      </c>
      <c r="E14" s="19">
        <f>INDEX('New Zealand'!$B$26:$M$38,MATCH(TEXT($A14,"mmmm"),'New Zealand'!$B$26:$B$38,0),MATCH(IF(MONTH($A14)&lt;6,CONCATENATE(RIGHT(YEAR(EDATE($A14,-12)),2),"/",RIGHT(YEAR($A14),2)),CONCATENATE(RIGHT(YEAR($A14),2),"/",RIGHT(YEAR(EDATE($A14,12)),2))),'New Zealand'!$B$26:$M$26,0))</f>
        <v>1916.2085270768291</v>
      </c>
      <c r="F14" s="19">
        <f>INDEX('United States'!$B$26:$M$38,MATCH(TEXT($A14,"mmmm"),'United States'!$B$26:$B$38,0),MATCH(IF(MONTH($A14)&lt;4,CONCATENATE(RIGHT(YEAR(EDATE($A14,-12)),2),"/",RIGHT(YEAR($A14),2)),CONCATENATE(RIGHT(YEAR($A14),2),"/",RIGHT(YEAR(EDATE($A14,12)),2))),'United States'!$B$26:$M$26,0))</f>
        <v>7007.1990396950396</v>
      </c>
      <c r="G14" s="13">
        <f t="shared" si="0"/>
        <v>20325.262436401874</v>
      </c>
      <c r="K14" s="22"/>
      <c r="L14" s="22"/>
      <c r="M14" s="22"/>
      <c r="N14" s="22"/>
      <c r="O14" s="22"/>
      <c r="P14" s="22"/>
      <c r="R14" s="22"/>
      <c r="S14" s="22"/>
      <c r="T14" s="22"/>
      <c r="U14" s="22"/>
      <c r="V14" s="22"/>
      <c r="W14" s="22"/>
    </row>
    <row r="15" spans="1:31">
      <c r="A15" s="15">
        <v>41699</v>
      </c>
      <c r="B15" s="19">
        <f>INDEX(Argentina!$B$26:$M$38,MATCH(TEXT($A15,"mmmm"),Argentina!$B$26:$B$38,0),MATCH(IF(MONTH($A15)&lt;6,CONCATENATE(RIGHT(YEAR(EDATE($A15,-12)),2),"/",RIGHT(YEAR($A15),2)),CONCATENATE(RIGHT(YEAR($A15),2),"/",RIGHT(YEAR(EDATE($A15,12)),2))),Argentina!$B$26:$M$26,0))</f>
        <v>826.7</v>
      </c>
      <c r="C15" s="19">
        <f>INDEX(Australia!$B$26:$M$38,MATCH(TEXT($A15,"mmmm"),Australia!$B$26:$B$38,0),MATCH(IF(MONTH($A15)&lt;7,CONCATENATE(RIGHT(YEAR(EDATE($A15,-12)),2),"/",RIGHT(YEAR($A15),2)),CONCATENATE(RIGHT(YEAR($A15),2),"/",RIGHT(YEAR(EDATE($A15,12)),2))),Australia!$B$26:$M$26,0))</f>
        <v>642.43199404000052</v>
      </c>
      <c r="D15" s="19">
        <f>INDEX('EU-27'!$B$26:$N$38,MATCH(TEXT($A15,"mmmm"),'EU-27'!$B$26:$B$38,0),MATCH(IF(MONTH($A15)&lt;4,CONCATENATE(RIGHT(YEAR(EDATE($A15,-12)),2),"/",RIGHT(YEAR($A15),2)),CONCATENATE(RIGHT(YEAR($A15),2),"/",RIGHT(YEAR(EDATE($A15,12)),2))),'EU-27'!$B$26:$N$26,0))</f>
        <v>11289.531056400001</v>
      </c>
      <c r="E15" s="19">
        <f>INDEX('New Zealand'!$B$26:$M$38,MATCH(TEXT($A15,"mmmm"),'New Zealand'!$B$26:$B$38,0),MATCH(IF(MONTH($A15)&lt;6,CONCATENATE(RIGHT(YEAR(EDATE($A15,-12)),2),"/",RIGHT(YEAR($A15),2)),CONCATENATE(RIGHT(YEAR($A15),2),"/",RIGHT(YEAR(EDATE($A15,12)),2))),'New Zealand'!$B$26:$M$26,0))</f>
        <v>1713.5993157484613</v>
      </c>
      <c r="F15" s="19">
        <f>INDEX('United States'!$B$26:$M$38,MATCH(TEXT($A15,"mmmm"),'United States'!$B$26:$B$38,0),MATCH(IF(MONTH($A15)&lt;4,CONCATENATE(RIGHT(YEAR(EDATE($A15,-12)),2),"/",RIGHT(YEAR($A15),2)),CONCATENATE(RIGHT(YEAR($A15),2),"/",RIGHT(YEAR(EDATE($A15,12)),2))),'United States'!$B$26:$M$26,0))</f>
        <v>7853.8600414108805</v>
      </c>
      <c r="G15" s="13">
        <f t="shared" si="0"/>
        <v>22326.122407599345</v>
      </c>
      <c r="K15" s="13">
        <f t="shared" ref="K15:K26" si="1">SUM(B4:B15)</f>
        <v>11164.8</v>
      </c>
      <c r="L15" s="13">
        <f t="shared" ref="L15:L26" si="2">SUM(C4:C15)</f>
        <v>9100.8626036000005</v>
      </c>
      <c r="M15" s="13">
        <f t="shared" ref="M15:M26" si="3">SUM(D4:D15)</f>
        <v>125815.914552</v>
      </c>
      <c r="N15" s="13">
        <f t="shared" ref="N15:N26" si="4">SUM(E4:E15)</f>
        <v>20245.513126274556</v>
      </c>
      <c r="O15" s="13">
        <f t="shared" ref="O15:O26" si="5">SUM(F4:F15)</f>
        <v>88847.865462576956</v>
      </c>
      <c r="P15" s="13">
        <f>SUM(G4:G15)</f>
        <v>255174.95574445155</v>
      </c>
      <c r="R15" s="22"/>
      <c r="S15" s="22"/>
      <c r="T15" s="22"/>
      <c r="U15" s="22"/>
      <c r="V15" s="22"/>
      <c r="W15" s="22"/>
    </row>
    <row r="16" spans="1:31">
      <c r="A16" s="15">
        <v>41730</v>
      </c>
      <c r="B16" s="19">
        <f>INDEX(Argentina!$B$26:$M$38,MATCH(TEXT($A16,"mmmm"),Argentina!$B$26:$B$38,0),MATCH(IF(MONTH($A16)&lt;6,CONCATENATE(RIGHT(YEAR(EDATE($A16,-12)),2),"/",RIGHT(YEAR($A16),2)),CONCATENATE(RIGHT(YEAR($A16),2),"/",RIGHT(YEAR(EDATE($A16,12)),2))),Argentina!$B$26:$M$26,0))</f>
        <v>797.8</v>
      </c>
      <c r="C16" s="19">
        <f>INDEX(Australia!$B$26:$M$38,MATCH(TEXT($A16,"mmmm"),Australia!$B$26:$B$38,0),MATCH(IF(MONTH($A16)&lt;7,CONCATENATE(RIGHT(YEAR(EDATE($A16,-12)),2),"/",RIGHT(YEAR($A16),2)),CONCATENATE(RIGHT(YEAR($A16),2),"/",RIGHT(YEAR(EDATE($A16,12)),2))),Australia!$B$26:$M$26,0))</f>
        <v>631.1454230500002</v>
      </c>
      <c r="D16" s="19">
        <f>INDEX('EU-27'!$B$26:$N$38,MATCH(TEXT($A16,"mmmm"),'EU-27'!$B$26:$B$38,0),MATCH(IF(MONTH($A16)&lt;4,CONCATENATE(RIGHT(YEAR(EDATE($A16,-12)),2),"/",RIGHT(YEAR($A16),2)),CONCATENATE(RIGHT(YEAR($A16),2),"/",RIGHT(YEAR(EDATE($A16,12)),2))),'EU-27'!$B$26:$N$26,0))</f>
        <v>11449.811302800001</v>
      </c>
      <c r="E16" s="19">
        <f>INDEX('New Zealand'!$B$26:$M$38,MATCH(TEXT($A16,"mmmm"),'New Zealand'!$B$26:$B$38,0),MATCH(IF(MONTH($A16)&lt;6,CONCATENATE(RIGHT(YEAR(EDATE($A16,-12)),2),"/",RIGHT(YEAR($A16),2)),CONCATENATE(RIGHT(YEAR($A16),2),"/",RIGHT(YEAR(EDATE($A16,12)),2))),'New Zealand'!$B$26:$M$26,0))</f>
        <v>1249.7212096667661</v>
      </c>
      <c r="F16" s="19">
        <f>INDEX('United States'!$B$26:$M$38,MATCH(TEXT($A16,"mmmm"),'United States'!$B$26:$B$38,0),MATCH(IF(MONTH($A16)&lt;4,CONCATENATE(RIGHT(YEAR(EDATE($A16,-12)),2),"/",RIGHT(YEAR($A16),2)),CONCATENATE(RIGHT(YEAR($A16),2),"/",RIGHT(YEAR(EDATE($A16,12)),2))),'United States'!$B$26:$M$26,0))</f>
        <v>7700.1219094655999</v>
      </c>
      <c r="G16" s="13">
        <f>SUM(B16:F16)</f>
        <v>21828.599844982367</v>
      </c>
      <c r="H16" t="str">
        <f>TEXT(A16,"mmmm")</f>
        <v>April</v>
      </c>
      <c r="I16" t="str">
        <f>IF(MONTH($A16)&lt;7,CONCATENATE(RIGHT(YEAR(EDATE($A16,-12)),2),"/",RIGHT(YEAR($A16),2)),CONCATENATE(RIGHT(YEAR($A16),2),"/",RIGHT(YEAR(EDATE($A16,12)),2)))</f>
        <v>13/14</v>
      </c>
      <c r="K16" s="13">
        <f t="shared" si="1"/>
        <v>11139.399999999998</v>
      </c>
      <c r="L16" s="13">
        <f t="shared" si="2"/>
        <v>9133.2775826000034</v>
      </c>
      <c r="M16" s="13">
        <f t="shared" si="3"/>
        <v>126616.101834</v>
      </c>
      <c r="N16" s="13">
        <f t="shared" si="4"/>
        <v>20554.370915434483</v>
      </c>
      <c r="O16" s="13">
        <f t="shared" si="5"/>
        <v>88949.623366529268</v>
      </c>
      <c r="P16" s="13">
        <f t="shared" ref="P16:P26" si="6">SUM(G5:G16)</f>
        <v>256392.7736985638</v>
      </c>
      <c r="R16" s="22"/>
      <c r="S16" s="22"/>
      <c r="T16" s="22"/>
      <c r="U16" s="22"/>
      <c r="V16" s="22"/>
      <c r="W16" s="22"/>
      <c r="Y16">
        <v>30</v>
      </c>
      <c r="Z16" s="20">
        <f>B16/$Y16</f>
        <v>26.59333333333333</v>
      </c>
      <c r="AA16" s="20">
        <f>C16/$Y16</f>
        <v>21.038180768333341</v>
      </c>
      <c r="AB16" s="20">
        <f>D16/$Y16</f>
        <v>381.66037676000002</v>
      </c>
      <c r="AC16" s="20">
        <f>E16/$Y16</f>
        <v>41.657373655558871</v>
      </c>
      <c r="AD16" s="20">
        <f>F16/$Y16</f>
        <v>256.67073031552002</v>
      </c>
      <c r="AE16" s="20">
        <f>SUM(Z16:AD16)</f>
        <v>727.61999483274553</v>
      </c>
    </row>
    <row r="17" spans="1:31">
      <c r="A17" s="15">
        <v>41760</v>
      </c>
      <c r="B17" s="19">
        <f>INDEX(Argentina!$B$26:$M$38,MATCH(TEXT(A17,"mmmm"),Argentina!$B$26:$B$38,0),MATCH(IF(MONTH($A17)&lt;6,CONCATENATE(RIGHT(YEAR(EDATE($A17,-12)),2),"/",RIGHT(YEAR($A17),2)),CONCATENATE(RIGHT(YEAR($A17),2),"/",RIGHT(YEAR(EDATE($A17,12)),2))),Argentina!$B$26:$M$26,0))</f>
        <v>900.7</v>
      </c>
      <c r="C17" s="19">
        <f>INDEX(Australia!$B$26:$M$38,MATCH(TEXT($A17,"mmmm"),Australia!$B$26:$B$38,0),MATCH(IF(MONTH($A17)&lt;7,CONCATENATE(RIGHT(YEAR(EDATE($A17,-12)),2),"/",RIGHT(YEAR($A17),2)),CONCATENATE(RIGHT(YEAR($A17),2),"/",RIGHT(YEAR(EDATE($A17,12)),2))),Australia!$B$26:$M$26,0))</f>
        <v>681.34229904999972</v>
      </c>
      <c r="D17" s="19">
        <f>INDEX('EU-27'!$B$26:$N$38,MATCH(TEXT($A17,"mmmm"),'EU-27'!$B$26:$B$38,0),MATCH(IF(MONTH($A17)&lt;4,CONCATENATE(RIGHT(YEAR(EDATE($A17,-12)),2),"/",RIGHT(YEAR($A17),2)),CONCATENATE(RIGHT(YEAR($A17),2),"/",RIGHT(YEAR(EDATE($A17,12)),2))),'EU-27'!$B$26:$N$26,0))</f>
        <v>11891.281215599998</v>
      </c>
      <c r="E17" s="19">
        <f>INDEX('New Zealand'!$B$26:$M$38,MATCH(TEXT($A17,"mmmm"),'New Zealand'!$B$26:$B$38,0),MATCH(IF(MONTH($A17)&lt;6,CONCATENATE(RIGHT(YEAR(EDATE($A17,-12)),2),"/",RIGHT(YEAR($A17),2)),CONCATENATE(RIGHT(YEAR($A17),2),"/",RIGHT(YEAR(EDATE($A17,12)),2))),'New Zealand'!$B$26:$M$26,0))</f>
        <v>698.68839482082888</v>
      </c>
      <c r="F17" s="19">
        <f>INDEX('United States'!$B$26:$M$38,MATCH(TEXT($A17,"mmmm"),'United States'!$B$26:$B$38,0),MATCH(IF(MONTH($A17)&lt;4,CONCATENATE(RIGHT(YEAR(EDATE($A17,-12)),2),"/",RIGHT(YEAR($A17),2)),CONCATENATE(RIGHT(YEAR($A17),2),"/",RIGHT(YEAR(EDATE($A17,12)),2))),'United States'!$B$26:$M$26,0))</f>
        <v>7970.5952991916811</v>
      </c>
      <c r="G17" s="13">
        <f t="shared" ref="G17:G64" si="7">SUM(B17:F17)</f>
        <v>22142.607208662506</v>
      </c>
      <c r="I17" t="str">
        <f t="shared" ref="I17:I40" si="8">IF(MONTH($A17)&lt;7,CONCATENATE(RIGHT(YEAR(EDATE($A17,-12)),2),"/",RIGHT(YEAR($A17),2)),CONCATENATE(RIGHT(YEAR($A17),2),"/",RIGHT(YEAR(EDATE($A17,12)),2)))</f>
        <v>13/14</v>
      </c>
      <c r="K17" s="13">
        <f t="shared" si="1"/>
        <v>11106.3</v>
      </c>
      <c r="L17" s="13">
        <f t="shared" si="2"/>
        <v>9184.8563975900033</v>
      </c>
      <c r="M17" s="13">
        <f t="shared" si="3"/>
        <v>127135.1771424</v>
      </c>
      <c r="N17" s="13">
        <f t="shared" si="4"/>
        <v>20689.317214747949</v>
      </c>
      <c r="O17" s="13">
        <f t="shared" si="5"/>
        <v>89073.406790817608</v>
      </c>
      <c r="P17" s="13">
        <f t="shared" si="6"/>
        <v>257189.05754555558</v>
      </c>
      <c r="R17" s="22"/>
      <c r="S17" s="22"/>
      <c r="T17" s="22"/>
      <c r="U17" s="22"/>
      <c r="V17" s="22"/>
      <c r="W17" s="22"/>
      <c r="Y17">
        <v>31</v>
      </c>
      <c r="Z17" s="20">
        <f t="shared" ref="Z17:Z64" si="9">B17/$Y17</f>
        <v>29.054838709677419</v>
      </c>
      <c r="AA17" s="20">
        <f t="shared" ref="AA17:AA64" si="10">C17/$Y17</f>
        <v>21.978783840322571</v>
      </c>
      <c r="AB17" s="20">
        <f t="shared" ref="AB17:AB64" si="11">D17/$Y17</f>
        <v>383.58971663225799</v>
      </c>
      <c r="AC17" s="20">
        <f t="shared" ref="AC17:AC64" si="12">E17/$Y17</f>
        <v>22.538335316800932</v>
      </c>
      <c r="AD17" s="20">
        <f t="shared" ref="AD17:AD64" si="13">F17/$Y17</f>
        <v>257.11597739328005</v>
      </c>
      <c r="AE17" s="20">
        <f t="shared" ref="AE17:AE64" si="14">SUM(Z17:AD17)</f>
        <v>714.27765189233901</v>
      </c>
    </row>
    <row r="18" spans="1:31">
      <c r="A18" s="15">
        <v>41791</v>
      </c>
      <c r="B18" s="19">
        <f>INDEX(Argentina!$B$26:$M$38,MATCH(TEXT(A18,"mmmm"),Argentina!$B$26:$B$38,0),MATCH(IF(MONTH($A18)&lt;6,CONCATENATE(RIGHT(YEAR(EDATE($A18,-12)),2),"/",RIGHT(YEAR($A18),2)),CONCATENATE(RIGHT(YEAR($A18),2),"/",RIGHT(YEAR(EDATE($A18,12)),2))),Argentina!$B$26:$M$26,0))</f>
        <v>865.4</v>
      </c>
      <c r="C18" s="19">
        <f>INDEX(Australia!$B$26:$M$38,MATCH(TEXT($A18,"mmmm"),Australia!$B$26:$B$38,0),MATCH(IF(MONTH($A18)&lt;7,CONCATENATE(RIGHT(YEAR(EDATE($A18,-12)),2),"/",RIGHT(YEAR($A18),2)),CONCATENATE(RIGHT(YEAR($A18),2),"/",RIGHT(YEAR(EDATE($A18,12)),2))),Australia!$B$26:$M$26,0))</f>
        <v>659.10006006000026</v>
      </c>
      <c r="D18" s="19">
        <f>INDEX('EU-27'!$B$26:$N$38,MATCH(TEXT($A18,"mmmm"),'EU-27'!$B$26:$B$38,0),MATCH(IF(MONTH($A18)&lt;4,CONCATENATE(RIGHT(YEAR(EDATE($A18,-12)),2),"/",RIGHT(YEAR($A18),2)),CONCATENATE(RIGHT(YEAR($A18),2),"/",RIGHT(YEAR(EDATE($A18,12)),2))),'EU-27'!$B$26:$N$26,0))</f>
        <v>11295.367728000001</v>
      </c>
      <c r="E18" s="19">
        <f>INDEX('New Zealand'!$B$26:$M$38,MATCH(TEXT($A18,"mmmm"),'New Zealand'!$B$26:$B$38,0),MATCH(IF(MONTH($A18)&lt;6,CONCATENATE(RIGHT(YEAR(EDATE($A18,-12)),2),"/",RIGHT(YEAR($A18),2)),CONCATENATE(RIGHT(YEAR($A18),2),"/",RIGHT(YEAR(EDATE($A18,12)),2))),'New Zealand'!$B$26:$M$26,0))</f>
        <v>131.63236244038865</v>
      </c>
      <c r="F18" s="19">
        <f>INDEX('United States'!$B$26:$M$38,MATCH(TEXT($A18,"mmmm"),'United States'!$B$26:$B$38,0),MATCH(IF(MONTH($A18)&lt;4,CONCATENATE(RIGHT(YEAR(EDATE($A18,-12)),2),"/",RIGHT(YEAR($A18),2)),CONCATENATE(RIGHT(YEAR($A18),2),"/",RIGHT(YEAR(EDATE($A18,12)),2))),'United States'!$B$26:$M$26,0))</f>
        <v>7630.9617756105599</v>
      </c>
      <c r="G18" s="13">
        <f t="shared" si="7"/>
        <v>20582.461926110947</v>
      </c>
      <c r="I18" t="str">
        <f t="shared" si="8"/>
        <v>13/14</v>
      </c>
      <c r="K18" s="13">
        <f t="shared" si="1"/>
        <v>11078.199999999999</v>
      </c>
      <c r="L18" s="13">
        <f t="shared" si="2"/>
        <v>9238.7131736000028</v>
      </c>
      <c r="M18" s="13">
        <f t="shared" si="3"/>
        <v>127709.6085708</v>
      </c>
      <c r="N18" s="13">
        <f t="shared" si="4"/>
        <v>20702.849881900464</v>
      </c>
      <c r="O18" s="13">
        <f t="shared" si="5"/>
        <v>89244.324828624958</v>
      </c>
      <c r="P18" s="13">
        <f t="shared" si="6"/>
        <v>257973.69645492546</v>
      </c>
      <c r="R18" s="22"/>
      <c r="S18" s="22"/>
      <c r="T18" s="22"/>
      <c r="U18" s="22"/>
      <c r="V18" s="22"/>
      <c r="W18" s="22"/>
      <c r="Y18">
        <v>30</v>
      </c>
      <c r="Z18" s="20">
        <f t="shared" si="9"/>
        <v>28.846666666666668</v>
      </c>
      <c r="AA18" s="20">
        <f t="shared" si="10"/>
        <v>21.970002002000008</v>
      </c>
      <c r="AB18" s="20">
        <f t="shared" si="11"/>
        <v>376.51225760000005</v>
      </c>
      <c r="AC18" s="20">
        <f t="shared" si="12"/>
        <v>4.387745414679622</v>
      </c>
      <c r="AD18" s="20">
        <f t="shared" si="13"/>
        <v>254.365392520352</v>
      </c>
      <c r="AE18" s="20">
        <f t="shared" si="14"/>
        <v>686.08206420369834</v>
      </c>
    </row>
    <row r="19" spans="1:31">
      <c r="A19" s="15">
        <v>41821</v>
      </c>
      <c r="B19" s="19">
        <f>INDEX(Argentina!$B$26:$M$38,MATCH(TEXT(A19,"mmmm"),Argentina!$B$26:$B$38,0),MATCH(IF(MONTH($A19)&lt;6,CONCATENATE(RIGHT(YEAR(EDATE($A19,-12)),2),"/",RIGHT(YEAR($A19),2)),CONCATENATE(RIGHT(YEAR($A19),2),"/",RIGHT(YEAR(EDATE($A19,12)),2))),Argentina!$B$26:$M$26,0))</f>
        <v>886</v>
      </c>
      <c r="C19" s="19">
        <f>INDEX(Australia!$B$26:$M$38,MATCH(TEXT($A19,"mmmm"),Australia!$B$26:$B$38,0),MATCH(IF(MONTH($A19)&lt;7,CONCATENATE(RIGHT(YEAR(EDATE($A19,-12)),2),"/",RIGHT(YEAR($A19),2)),CONCATENATE(RIGHT(YEAR($A19),2),"/",RIGHT(YEAR(EDATE($A19,12)),2))),Australia!$B$26:$M$26,0))</f>
        <v>660.05077905000007</v>
      </c>
      <c r="D19" s="19">
        <f>INDEX('EU-27'!$B$26:$N$38,MATCH(TEXT($A19,"mmmm"),'EU-27'!$B$26:$B$38,0),MATCH(IF(MONTH($A19)&lt;4,CONCATENATE(RIGHT(YEAR(EDATE($A19,-12)),2),"/",RIGHT(YEAR($A19),2)),CONCATENATE(RIGHT(YEAR($A19),2),"/",RIGHT(YEAR(EDATE($A19,12)),2))),'EU-27'!$B$26:$N$26,0))</f>
        <v>11302.292098800001</v>
      </c>
      <c r="E19" s="19">
        <f>INDEX('New Zealand'!$B$26:$M$38,MATCH(TEXT($A19,"mmmm"),'New Zealand'!$B$26:$B$38,0),MATCH(IF(MONTH($A19)&lt;6,CONCATENATE(RIGHT(YEAR(EDATE($A19,-12)),2),"/",RIGHT(YEAR($A19),2)),CONCATENATE(RIGHT(YEAR($A19),2),"/",RIGHT(YEAR(EDATE($A19,12)),2))),'New Zealand'!$B$26:$M$26,0))</f>
        <v>189.57389354738683</v>
      </c>
      <c r="F19" s="19">
        <f>INDEX('United States'!$B$26:$M$38,MATCH(TEXT($A19,"mmmm"),'United States'!$B$26:$B$38,0),MATCH(IF(MONTH($A19)&lt;4,CONCATENATE(RIGHT(YEAR(EDATE($A19,-12)),2),"/",RIGHT(YEAR($A19),2)),CONCATENATE(RIGHT(YEAR($A19),2),"/",RIGHT(YEAR(EDATE($A19,12)),2))),'United States'!$B$26:$M$26,0))</f>
        <v>7680.2989411631997</v>
      </c>
      <c r="G19" s="13">
        <f t="shared" si="7"/>
        <v>20718.215712560588</v>
      </c>
      <c r="I19" t="str">
        <f t="shared" si="8"/>
        <v>14/15</v>
      </c>
      <c r="K19" s="13">
        <f t="shared" si="1"/>
        <v>11021.4</v>
      </c>
      <c r="L19" s="13">
        <f t="shared" si="2"/>
        <v>9260.5073875700018</v>
      </c>
      <c r="M19" s="13">
        <f t="shared" si="3"/>
        <v>128223.70182839999</v>
      </c>
      <c r="N19" s="13">
        <f t="shared" si="4"/>
        <v>20712.502635996978</v>
      </c>
      <c r="O19" s="13">
        <f t="shared" si="5"/>
        <v>89529.335061772799</v>
      </c>
      <c r="P19" s="13">
        <f t="shared" si="6"/>
        <v>258747.44691373978</v>
      </c>
      <c r="R19" s="22"/>
      <c r="S19" s="22"/>
      <c r="T19" s="22"/>
      <c r="U19" s="22"/>
      <c r="V19" s="22"/>
      <c r="W19" s="22"/>
      <c r="Y19">
        <v>31</v>
      </c>
      <c r="Z19" s="20">
        <f t="shared" si="9"/>
        <v>28.580645161290324</v>
      </c>
      <c r="AA19" s="20">
        <f t="shared" si="10"/>
        <v>21.291960614516132</v>
      </c>
      <c r="AB19" s="20">
        <f t="shared" si="11"/>
        <v>364.59006770322583</v>
      </c>
      <c r="AC19" s="20">
        <f t="shared" si="12"/>
        <v>6.1152868886253815</v>
      </c>
      <c r="AD19" s="20">
        <f t="shared" si="13"/>
        <v>247.7515787472</v>
      </c>
      <c r="AE19" s="20">
        <f t="shared" si="14"/>
        <v>668.32953911485765</v>
      </c>
    </row>
    <row r="20" spans="1:31">
      <c r="A20" s="15">
        <v>41852</v>
      </c>
      <c r="B20" s="19">
        <f>INDEX(Argentina!$B$26:$M$38,MATCH(TEXT(A20,"mmmm"),Argentina!$B$26:$B$38,0),MATCH(IF(MONTH($A20)&lt;6,CONCATENATE(RIGHT(YEAR(EDATE($A20,-12)),2),"/",RIGHT(YEAR($A20),2)),CONCATENATE(RIGHT(YEAR($A20),2),"/",RIGHT(YEAR(EDATE($A20,12)),2))),Argentina!$B$26:$M$26,0))</f>
        <v>943.6</v>
      </c>
      <c r="C20" s="19">
        <f>INDEX(Australia!$B$26:$M$38,MATCH(TEXT($A20,"mmmm"),Australia!$B$26:$B$38,0),MATCH(IF(MONTH($A20)&lt;7,CONCATENATE(RIGHT(YEAR(EDATE($A20,-12)),2),"/",RIGHT(YEAR($A20),2)),CONCATENATE(RIGHT(YEAR($A20),2),"/",RIGHT(YEAR(EDATE($A20,12)),2))),Australia!$B$26:$M$26,0))</f>
        <v>769.93380305000005</v>
      </c>
      <c r="D20" s="19">
        <f>INDEX('EU-27'!$B$26:$N$38,MATCH(TEXT($A20,"mmmm"),'EU-27'!$B$26:$B$38,0),MATCH(IF(MONTH($A20)&lt;4,CONCATENATE(RIGHT(YEAR(EDATE($A20,-12)),2),"/",RIGHT(YEAR($A20),2)),CONCATENATE(RIGHT(YEAR($A20),2),"/",RIGHT(YEAR(EDATE($A20,12)),2))),'EU-27'!$B$26:$N$26,0))</f>
        <v>10961.4246504</v>
      </c>
      <c r="E20" s="19">
        <f>INDEX('New Zealand'!$B$26:$M$38,MATCH(TEXT($A20,"mmmm"),'New Zealand'!$B$26:$B$38,0),MATCH(IF(MONTH($A20)&lt;6,CONCATENATE(RIGHT(YEAR(EDATE($A20,-12)),2),"/",RIGHT(YEAR($A20),2)),CONCATENATE(RIGHT(YEAR($A20),2),"/",RIGHT(YEAR(EDATE($A20,12)),2))),'New Zealand'!$B$26:$M$26,0))</f>
        <v>1349.6980906480214</v>
      </c>
      <c r="F20" s="19">
        <f>INDEX('United States'!$B$26:$M$38,MATCH(TEXT($A20,"mmmm"),'United States'!$B$26:$B$38,0),MATCH(IF(MONTH($A20)&lt;4,CONCATENATE(RIGHT(YEAR(EDATE($A20,-12)),2),"/",RIGHT(YEAR($A20),2)),CONCATENATE(RIGHT(YEAR($A20),2),"/",RIGHT(YEAR(EDATE($A20,12)),2))),'United States'!$B$26:$M$26,0))</f>
        <v>7587.3512453452804</v>
      </c>
      <c r="G20" s="13">
        <f t="shared" si="7"/>
        <v>21612.007789443305</v>
      </c>
      <c r="I20" t="str">
        <f t="shared" si="8"/>
        <v>14/15</v>
      </c>
      <c r="K20" s="13">
        <f t="shared" si="1"/>
        <v>11009.2</v>
      </c>
      <c r="L20" s="13">
        <f t="shared" si="2"/>
        <v>9295.2717305700025</v>
      </c>
      <c r="M20" s="13">
        <f t="shared" si="3"/>
        <v>128691.7912368</v>
      </c>
      <c r="N20" s="13">
        <f t="shared" si="4"/>
        <v>20770.937622845635</v>
      </c>
      <c r="O20" s="13">
        <f t="shared" si="5"/>
        <v>89720.957088696014</v>
      </c>
      <c r="P20" s="13">
        <f t="shared" si="6"/>
        <v>259488.15767891164</v>
      </c>
      <c r="R20" s="22"/>
      <c r="S20" s="22"/>
      <c r="T20" s="22"/>
      <c r="U20" s="22"/>
      <c r="V20" s="22"/>
      <c r="W20" s="22"/>
      <c r="Y20">
        <v>31</v>
      </c>
      <c r="Z20" s="20">
        <f t="shared" si="9"/>
        <v>30.438709677419357</v>
      </c>
      <c r="AA20" s="20">
        <f t="shared" si="10"/>
        <v>24.836574291935484</v>
      </c>
      <c r="AB20" s="20">
        <f t="shared" si="11"/>
        <v>353.59434356129032</v>
      </c>
      <c r="AC20" s="20">
        <f t="shared" si="12"/>
        <v>43.538648085420043</v>
      </c>
      <c r="AD20" s="20">
        <f t="shared" si="13"/>
        <v>244.75326597888002</v>
      </c>
      <c r="AE20" s="20">
        <f t="shared" si="14"/>
        <v>697.16154159494522</v>
      </c>
    </row>
    <row r="21" spans="1:31">
      <c r="A21" s="15">
        <v>41883</v>
      </c>
      <c r="B21" s="19">
        <f>INDEX(Argentina!$B$26:$M$38,MATCH(TEXT(A21,"mmmm"),Argentina!$B$26:$B$38,0),MATCH(IF(MONTH($A21)&lt;6,CONCATENATE(RIGHT(YEAR(EDATE($A21,-12)),2),"/",RIGHT(YEAR($A21),2)),CONCATENATE(RIGHT(YEAR($A21),2),"/",RIGHT(YEAR(EDATE($A21,12)),2))),Argentina!$B$26:$M$26,0))</f>
        <v>968.3</v>
      </c>
      <c r="C21" s="19">
        <f>INDEX(Australia!$B$26:$M$38,MATCH(TEXT($A21,"mmmm"),Australia!$B$26:$B$38,0),MATCH(IF(MONTH($A21)&lt;7,CONCATENATE(RIGHT(YEAR(EDATE($A21,-12)),2),"/",RIGHT(YEAR($A21),2)),CONCATENATE(RIGHT(YEAR($A21),2),"/",RIGHT(YEAR(EDATE($A21,12)),2))),Australia!$B$26:$M$26,0))</f>
        <v>962.53936271129101</v>
      </c>
      <c r="D21" s="19">
        <f>INDEX('EU-27'!$B$26:$N$38,MATCH(TEXT($A21,"mmmm"),'EU-27'!$B$26:$B$38,0),MATCH(IF(MONTH($A21)&lt;4,CONCATENATE(RIGHT(YEAR(EDATE($A21,-12)),2),"/",RIGHT(YEAR($A21),2)),CONCATENATE(RIGHT(YEAR($A21),2),"/",RIGHT(YEAR(EDATE($A21,12)),2))),'EU-27'!$B$26:$N$26,0))</f>
        <v>10467.240172799999</v>
      </c>
      <c r="E21" s="19">
        <f>INDEX('New Zealand'!$B$26:$M$38,MATCH(TEXT($A21,"mmmm"),'New Zealand'!$B$26:$B$38,0),MATCH(IF(MONTH($A21)&lt;6,CONCATENATE(RIGHT(YEAR(EDATE($A21,-12)),2),"/",RIGHT(YEAR($A21),2)),CONCATENATE(RIGHT(YEAR($A21),2),"/",RIGHT(YEAR(EDATE($A21,12)),2))),'New Zealand'!$B$26:$M$26,0))</f>
        <v>2672.946420671014</v>
      </c>
      <c r="F21" s="19">
        <f>INDEX('United States'!$B$26:$M$38,MATCH(TEXT($A21,"mmmm"),'United States'!$B$26:$B$38,0),MATCH(IF(MONTH($A21)&lt;4,CONCATENATE(RIGHT(YEAR(EDATE($A21,-12)),2),"/",RIGHT(YEAR($A21),2)),CONCATENATE(RIGHT(YEAR($A21),2),"/",RIGHT(YEAR(EDATE($A21,12)),2))),'United States'!$B$26:$M$26,0))</f>
        <v>7274.5888565740797</v>
      </c>
      <c r="G21" s="13">
        <f t="shared" si="7"/>
        <v>22345.614812756383</v>
      </c>
      <c r="I21" t="str">
        <f t="shared" si="8"/>
        <v>14/15</v>
      </c>
      <c r="K21" s="13">
        <f t="shared" si="1"/>
        <v>11046.5</v>
      </c>
      <c r="L21" s="13">
        <f t="shared" si="2"/>
        <v>9358.0562082212946</v>
      </c>
      <c r="M21" s="13">
        <f t="shared" si="3"/>
        <v>129202.40774160001</v>
      </c>
      <c r="N21" s="13">
        <f t="shared" si="4"/>
        <v>20904.177352154456</v>
      </c>
      <c r="O21" s="13">
        <f t="shared" si="5"/>
        <v>90021.825696485757</v>
      </c>
      <c r="P21" s="13">
        <f t="shared" si="6"/>
        <v>260532.96699846149</v>
      </c>
      <c r="R21" s="22"/>
      <c r="S21" s="22"/>
      <c r="T21" s="22"/>
      <c r="U21" s="22"/>
      <c r="V21" s="22"/>
      <c r="W21" s="22"/>
      <c r="Y21">
        <v>30</v>
      </c>
      <c r="Z21" s="20">
        <f t="shared" si="9"/>
        <v>32.276666666666664</v>
      </c>
      <c r="AA21" s="20">
        <f t="shared" si="10"/>
        <v>32.084645423709702</v>
      </c>
      <c r="AB21" s="20">
        <f t="shared" si="11"/>
        <v>348.90800575999998</v>
      </c>
      <c r="AC21" s="20">
        <f t="shared" si="12"/>
        <v>89.098214022367131</v>
      </c>
      <c r="AD21" s="20">
        <f t="shared" si="13"/>
        <v>242.486295219136</v>
      </c>
      <c r="AE21" s="20">
        <f t="shared" si="14"/>
        <v>744.85382709187945</v>
      </c>
    </row>
    <row r="22" spans="1:31">
      <c r="A22" s="15">
        <v>41913</v>
      </c>
      <c r="B22" s="19">
        <f>INDEX(Argentina!$B$26:$M$38,MATCH(TEXT(A22,"mmmm"),Argentina!$B$26:$B$38,0),MATCH(IF(MONTH($A22)&lt;6,CONCATENATE(RIGHT(YEAR(EDATE($A22,-12)),2),"/",RIGHT(YEAR($A22),2)),CONCATENATE(RIGHT(YEAR($A22),2),"/",RIGHT(YEAR(EDATE($A22,12)),2))),Argentina!$B$26:$M$26,0))</f>
        <v>1039</v>
      </c>
      <c r="C22" s="19">
        <f>INDEX(Australia!$B$26:$M$38,MATCH(TEXT($A22,"mmmm"),Australia!$B$26:$B$38,0),MATCH(IF(MONTH($A22)&lt;7,CONCATENATE(RIGHT(YEAR(EDATE($A22,-12)),2),"/",RIGHT(YEAR($A22),2)),CONCATENATE(RIGHT(YEAR($A22),2),"/",RIGHT(YEAR(EDATE($A22,12)),2))),Australia!$B$26:$M$26,0))</f>
        <v>1097.5609010100002</v>
      </c>
      <c r="D22" s="19">
        <f>INDEX('EU-27'!$B$26:$N$38,MATCH(TEXT($A22,"mmmm"),'EU-27'!$B$26:$B$38,0),MATCH(IF(MONTH($A22)&lt;4,CONCATENATE(RIGHT(YEAR(EDATE($A22,-12)),2),"/",RIGHT(YEAR($A22),2)),CONCATENATE(RIGHT(YEAR($A22),2),"/",RIGHT(YEAR(EDATE($A22,12)),2))),'EU-27'!$B$26:$N$26,0))</f>
        <v>10346.010270000001</v>
      </c>
      <c r="E22" s="19">
        <f>INDEX('New Zealand'!$B$26:$M$38,MATCH(TEXT($A22,"mmmm"),'New Zealand'!$B$26:$B$38,0),MATCH(IF(MONTH($A22)&lt;6,CONCATENATE(RIGHT(YEAR(EDATE($A22,-12)),2),"/",RIGHT(YEAR($A22),2)),CONCATENATE(RIGHT(YEAR($A22),2),"/",RIGHT(YEAR(EDATE($A22,12)),2))),'New Zealand'!$B$26:$M$26,0))</f>
        <v>3204.1434700267209</v>
      </c>
      <c r="F22" s="19">
        <f>INDEX('United States'!$B$26:$M$38,MATCH(TEXT($A22,"mmmm"),'United States'!$B$26:$B$38,0),MATCH(IF(MONTH($A22)&lt;4,CONCATENATE(RIGHT(YEAR(EDATE($A22,-12)),2),"/",RIGHT(YEAR($A22),2)),CONCATENATE(RIGHT(YEAR($A22),2),"/",RIGHT(YEAR(EDATE($A22,12)),2))),'United States'!$B$26:$M$26,0))</f>
        <v>7519.9531531171206</v>
      </c>
      <c r="G22" s="13">
        <f t="shared" si="7"/>
        <v>23206.66779415384</v>
      </c>
      <c r="I22" t="str">
        <f t="shared" si="8"/>
        <v>14/15</v>
      </c>
      <c r="K22" s="13">
        <f t="shared" si="1"/>
        <v>11003.199999999999</v>
      </c>
      <c r="L22" s="13">
        <f t="shared" si="2"/>
        <v>9447.3800331712919</v>
      </c>
      <c r="M22" s="13">
        <f t="shared" si="3"/>
        <v>129424.91992079999</v>
      </c>
      <c r="N22" s="13">
        <f t="shared" si="4"/>
        <v>21043.55554513164</v>
      </c>
      <c r="O22" s="13">
        <f t="shared" si="5"/>
        <v>90284.369898890873</v>
      </c>
      <c r="P22" s="13">
        <f t="shared" si="6"/>
        <v>261203.42539799379</v>
      </c>
      <c r="R22" s="22"/>
      <c r="S22" s="22"/>
      <c r="T22" s="22"/>
      <c r="U22" s="22"/>
      <c r="V22" s="22"/>
      <c r="W22" s="22"/>
      <c r="Y22">
        <v>31</v>
      </c>
      <c r="Z22" s="20">
        <f t="shared" si="9"/>
        <v>33.516129032258064</v>
      </c>
      <c r="AA22" s="20">
        <f t="shared" si="10"/>
        <v>35.405190355161295</v>
      </c>
      <c r="AB22" s="20">
        <f t="shared" si="11"/>
        <v>333.74226677419358</v>
      </c>
      <c r="AC22" s="20">
        <f t="shared" si="12"/>
        <v>103.35946677505551</v>
      </c>
      <c r="AD22" s="20">
        <f t="shared" si="13"/>
        <v>242.57913397152001</v>
      </c>
      <c r="AE22" s="20">
        <f t="shared" si="14"/>
        <v>748.60218690818851</v>
      </c>
    </row>
    <row r="23" spans="1:31">
      <c r="A23" s="15">
        <v>41944</v>
      </c>
      <c r="B23" s="19">
        <f>INDEX(Argentina!$B$26:$M$38,MATCH(TEXT(A23,"mmmm"),Argentina!$B$26:$B$38,0),MATCH(IF(MONTH($A23)&lt;6,CONCATENATE(RIGHT(YEAR(EDATE($A23,-12)),2),"/",RIGHT(YEAR($A23),2)),CONCATENATE(RIGHT(YEAR($A23),2),"/",RIGHT(YEAR(EDATE($A23,12)),2))),Argentina!$B$26:$M$26,0))</f>
        <v>946.2</v>
      </c>
      <c r="C23" s="19">
        <f>INDEX(Australia!$B$26:$M$38,MATCH(TEXT($A23,"mmmm"),Australia!$B$26:$B$38,0),MATCH(IF(MONTH($A23)&lt;7,CONCATENATE(RIGHT(YEAR(EDATE($A23,-12)),2),"/",RIGHT(YEAR($A23),2)),CONCATENATE(RIGHT(YEAR($A23),2),"/",RIGHT(YEAR(EDATE($A23,12)),2))),Australia!$B$26:$M$26,0))</f>
        <v>1032.5100740800001</v>
      </c>
      <c r="D23" s="19">
        <f>INDEX('EU-27'!$B$26:$N$38,MATCH(TEXT($A23,"mmmm"),'EU-27'!$B$26:$B$38,0),MATCH(IF(MONTH($A23)&lt;4,CONCATENATE(RIGHT(YEAR(EDATE($A23,-12)),2),"/",RIGHT(YEAR($A23),2)),CONCATENATE(RIGHT(YEAR($A23),2),"/",RIGHT(YEAR(EDATE($A23,12)),2))),'EU-27'!$B$26:$N$26,0))</f>
        <v>9877.1730684000013</v>
      </c>
      <c r="E23" s="19">
        <f>INDEX('New Zealand'!$B$26:$M$38,MATCH(TEXT($A23,"mmmm"),'New Zealand'!$B$26:$B$38,0),MATCH(IF(MONTH($A23)&lt;6,CONCATENATE(RIGHT(YEAR(EDATE($A23,-12)),2),"/",RIGHT(YEAR($A23),2)),CONCATENATE(RIGHT(YEAR($A23),2),"/",RIGHT(YEAR(EDATE($A23,12)),2))),'New Zealand'!$B$26:$M$26,0))</f>
        <v>2957.2844302127546</v>
      </c>
      <c r="F23" s="19">
        <f>INDEX('United States'!$B$26:$M$38,MATCH(TEXT($A23,"mmmm"),'United States'!$B$26:$B$38,0),MATCH(IF(MONTH($A23)&lt;4,CONCATENATE(RIGHT(YEAR(EDATE($A23,-12)),2),"/",RIGHT(YEAR($A23),2)),CONCATENATE(RIGHT(YEAR($A23),2),"/",RIGHT(YEAR(EDATE($A23,12)),2))),'United States'!$B$26:$M$26,0))</f>
        <v>7290.8877416227206</v>
      </c>
      <c r="G23" s="13">
        <f t="shared" si="7"/>
        <v>22104.055314315476</v>
      </c>
      <c r="I23" t="str">
        <f t="shared" si="8"/>
        <v>14/15</v>
      </c>
      <c r="K23" s="13">
        <f t="shared" si="1"/>
        <v>10961</v>
      </c>
      <c r="L23" s="13">
        <f t="shared" si="2"/>
        <v>9503.2182232212926</v>
      </c>
      <c r="M23" s="13">
        <f t="shared" si="3"/>
        <v>129610.51830840002</v>
      </c>
      <c r="N23" s="13">
        <f t="shared" si="4"/>
        <v>21125.477485961976</v>
      </c>
      <c r="O23" s="13">
        <f t="shared" si="5"/>
        <v>90525.769601773442</v>
      </c>
      <c r="P23" s="13">
        <f t="shared" si="6"/>
        <v>261725.98361935673</v>
      </c>
      <c r="R23" s="22"/>
      <c r="S23" s="22"/>
      <c r="T23" s="22"/>
      <c r="U23" s="22"/>
      <c r="V23" s="22"/>
      <c r="W23" s="22"/>
      <c r="Y23">
        <v>30</v>
      </c>
      <c r="Z23" s="20">
        <f t="shared" si="9"/>
        <v>31.540000000000003</v>
      </c>
      <c r="AA23" s="20">
        <f t="shared" si="10"/>
        <v>34.417002469333333</v>
      </c>
      <c r="AB23" s="20">
        <f t="shared" si="11"/>
        <v>329.23910228000005</v>
      </c>
      <c r="AC23" s="20">
        <f t="shared" si="12"/>
        <v>98.576147673758484</v>
      </c>
      <c r="AD23" s="20">
        <f t="shared" si="13"/>
        <v>243.02959138742401</v>
      </c>
      <c r="AE23" s="20">
        <f t="shared" si="14"/>
        <v>736.80184381051583</v>
      </c>
    </row>
    <row r="24" spans="1:31">
      <c r="A24" s="15">
        <v>41974</v>
      </c>
      <c r="B24" s="19">
        <f>INDEX(Argentina!$B$26:$M$38,MATCH(TEXT(A24,"mmmm"),Argentina!$B$26:$B$38,0),MATCH(IF(MONTH($A24)&lt;6,CONCATENATE(RIGHT(YEAR(EDATE($A24,-12)),2),"/",RIGHT(YEAR($A24),2)),CONCATENATE(RIGHT(YEAR($A24),2),"/",RIGHT(YEAR(EDATE($A24,12)),2))),Argentina!$B$26:$M$26,0))</f>
        <v>1001.1</v>
      </c>
      <c r="C24" s="19">
        <f>INDEX(Australia!$B$26:$M$38,MATCH(TEXT($A24,"mmmm"),Australia!$B$26:$B$38,0),MATCH(IF(MONTH($A24)&lt;7,CONCATENATE(RIGHT(YEAR(EDATE($A24,-12)),2),"/",RIGHT(YEAR($A24),2)),CONCATENATE(RIGHT(YEAR($A24),2),"/",RIGHT(YEAR(EDATE($A24,12)),2))),Australia!$B$26:$M$26,0))</f>
        <v>946.15042968019486</v>
      </c>
      <c r="D24" s="19">
        <f>INDEX('EU-27'!$B$26:$N$38,MATCH(TEXT($A24,"mmmm"),'EU-27'!$B$26:$B$38,0),MATCH(IF(MONTH($A24)&lt;4,CONCATENATE(RIGHT(YEAR(EDATE($A24,-12)),2),"/",RIGHT(YEAR($A24),2)),CONCATENATE(RIGHT(YEAR($A24),2),"/",RIGHT(YEAR(EDATE($A24,12)),2))),'EU-27'!$B$26:$N$26,0))</f>
        <v>10322.343100799995</v>
      </c>
      <c r="E24" s="19">
        <f>INDEX('New Zealand'!$B$26:$M$38,MATCH(TEXT($A24,"mmmm"),'New Zealand'!$B$26:$B$38,0),MATCH(IF(MONTH($A24)&lt;6,CONCATENATE(RIGHT(YEAR(EDATE($A24,-12)),2),"/",RIGHT(YEAR($A24),2)),CONCATENATE(RIGHT(YEAR($A24),2),"/",RIGHT(YEAR(EDATE($A24,12)),2))),'New Zealand'!$B$26:$M$26,0))</f>
        <v>2727.8683956586897</v>
      </c>
      <c r="F24" s="19">
        <f>INDEX('United States'!$B$26:$M$38,MATCH(TEXT($A24,"mmmm"),'United States'!$B$26:$B$38,0),MATCH(IF(MONTH($A24)&lt;4,CONCATENATE(RIGHT(YEAR(EDATE($A24,-12)),2),"/",RIGHT(YEAR($A24),2)),CONCATENATE(RIGHT(YEAR($A24),2),"/",RIGHT(YEAR(EDATE($A24,12)),2))),'United States'!$B$26:$M$26,0))</f>
        <v>7635.8073900844802</v>
      </c>
      <c r="G24" s="13">
        <f t="shared" si="7"/>
        <v>22633.269316223359</v>
      </c>
      <c r="I24" t="str">
        <f t="shared" si="8"/>
        <v>14/15</v>
      </c>
      <c r="K24" s="13">
        <f t="shared" si="1"/>
        <v>11009.900000000001</v>
      </c>
      <c r="L24" s="13">
        <f t="shared" si="2"/>
        <v>9513.258532851487</v>
      </c>
      <c r="M24" s="13">
        <f t="shared" si="3"/>
        <v>129726.03779040001</v>
      </c>
      <c r="N24" s="13">
        <f t="shared" si="4"/>
        <v>21213.317912901588</v>
      </c>
      <c r="O24" s="13">
        <f t="shared" si="5"/>
        <v>90765.407263029119</v>
      </c>
      <c r="P24" s="13">
        <f t="shared" si="6"/>
        <v>262227.92149918224</v>
      </c>
      <c r="R24" s="22"/>
      <c r="S24" s="22"/>
      <c r="T24" s="22"/>
      <c r="U24" s="22"/>
      <c r="V24" s="22"/>
      <c r="W24" s="22"/>
      <c r="Y24">
        <v>31</v>
      </c>
      <c r="Z24" s="20">
        <f t="shared" si="9"/>
        <v>32.293548387096777</v>
      </c>
      <c r="AA24" s="20">
        <f t="shared" si="10"/>
        <v>30.520981602586932</v>
      </c>
      <c r="AB24" s="20">
        <f t="shared" si="11"/>
        <v>332.97880970322564</v>
      </c>
      <c r="AC24" s="20">
        <f t="shared" si="12"/>
        <v>87.995754698667412</v>
      </c>
      <c r="AD24" s="20">
        <f t="shared" si="13"/>
        <v>246.31636742207999</v>
      </c>
      <c r="AE24" s="20">
        <f t="shared" si="14"/>
        <v>730.1054618136568</v>
      </c>
    </row>
    <row r="25" spans="1:31">
      <c r="A25" s="15">
        <v>42005</v>
      </c>
      <c r="B25" s="19">
        <f>INDEX(Argentina!$B$26:$M$38,MATCH(TEXT(A25,"mmmm"),Argentina!$B$26:$B$38,0),MATCH(IF(MONTH($A25)&lt;6,CONCATENATE(RIGHT(YEAR(EDATE($A25,-12)),2),"/",RIGHT(YEAR($A25),2)),CONCATENATE(RIGHT(YEAR($A25),2),"/",RIGHT(YEAR(EDATE($A25,12)),2))),Argentina!$B$26:$M$26,0))</f>
        <v>973.79013632348392</v>
      </c>
      <c r="C25" s="19">
        <f>INDEX(Australia!$B$26:$M$38,MATCH(TEXT($A25,"mmmm"),Australia!$B$26:$B$38,0),MATCH(IF(MONTH($A25)&lt;7,CONCATENATE(RIGHT(YEAR(EDATE($A25,-12)),2),"/",RIGHT(YEAR($A25),2)),CONCATENATE(RIGHT(YEAR($A25),2),"/",RIGHT(YEAR(EDATE($A25,12)),2))),Australia!$B$26:$M$26,0))</f>
        <v>832.58651707000013</v>
      </c>
      <c r="D25" s="19">
        <f>INDEX('EU-27'!$B$26:$N$38,MATCH(TEXT($A25,"mmmm"),'EU-27'!$B$26:$B$38,0),MATCH(IF(MONTH($A25)&lt;4,CONCATENATE(RIGHT(YEAR(EDATE($A25,-12)),2),"/",RIGHT(YEAR($A25),2)),CONCATENATE(RIGHT(YEAR($A25),2),"/",RIGHT(YEAR(EDATE($A25,12)),2))),'EU-27'!$B$26:$N$26,0))</f>
        <v>10525.733139600003</v>
      </c>
      <c r="E25" s="19">
        <f>INDEX('New Zealand'!$B$26:$M$38,MATCH(TEXT($A25,"mmmm"),'New Zealand'!$B$26:$B$38,0),MATCH(IF(MONTH($A25)&lt;6,CONCATENATE(RIGHT(YEAR(EDATE($A25,-12)),2),"/",RIGHT(YEAR($A25),2)),CONCATENATE(RIGHT(YEAR($A25),2),"/",RIGHT(YEAR(EDATE($A25,12)),2))),'New Zealand'!$B$26:$M$26,0))</f>
        <v>2409.7133484934134</v>
      </c>
      <c r="F25" s="19">
        <f>INDEX('United States'!$B$26:$M$38,MATCH(TEXT($A25,"mmmm"),'United States'!$B$26:$B$38,0),MATCH(IF(MONTH($A25)&lt;4,CONCATENATE(RIGHT(YEAR(EDATE($A25,-12)),2),"/",RIGHT(YEAR($A25),2)),CONCATENATE(RIGHT(YEAR($A25),2),"/",RIGHT(YEAR(EDATE($A25,12)),2))),'United States'!$B$26:$M$26,0))</f>
        <v>7792.6290948768001</v>
      </c>
      <c r="G25" s="13">
        <f t="shared" si="7"/>
        <v>22534.452236363701</v>
      </c>
      <c r="I25" t="str">
        <f t="shared" si="8"/>
        <v>14/15</v>
      </c>
      <c r="K25" s="13">
        <f t="shared" si="1"/>
        <v>11026.390136323484</v>
      </c>
      <c r="L25" s="13">
        <f t="shared" si="2"/>
        <v>9540.4600368814863</v>
      </c>
      <c r="M25" s="13">
        <f t="shared" si="3"/>
        <v>129627.15427920001</v>
      </c>
      <c r="N25" s="13">
        <f t="shared" si="4"/>
        <v>21221.077859011271</v>
      </c>
      <c r="O25" s="13">
        <f t="shared" si="5"/>
        <v>90944.254488157443</v>
      </c>
      <c r="P25" s="13">
        <f t="shared" si="6"/>
        <v>262359.33679957374</v>
      </c>
      <c r="R25" s="22"/>
      <c r="S25" s="22"/>
      <c r="T25" s="22"/>
      <c r="U25" s="22"/>
      <c r="V25" s="22"/>
      <c r="W25" s="22"/>
      <c r="Y25">
        <v>31</v>
      </c>
      <c r="Z25" s="20">
        <f t="shared" si="9"/>
        <v>31.412585042693031</v>
      </c>
      <c r="AA25" s="20">
        <f t="shared" si="10"/>
        <v>26.857629582903229</v>
      </c>
      <c r="AB25" s="20">
        <f t="shared" si="11"/>
        <v>339.53977869677431</v>
      </c>
      <c r="AC25" s="20">
        <f t="shared" si="12"/>
        <v>77.732688661077844</v>
      </c>
      <c r="AD25" s="20">
        <f t="shared" si="13"/>
        <v>251.37513209280002</v>
      </c>
      <c r="AE25" s="20">
        <f t="shared" si="14"/>
        <v>726.91781407624853</v>
      </c>
    </row>
    <row r="26" spans="1:31">
      <c r="A26" s="15">
        <v>42036</v>
      </c>
      <c r="B26" s="19">
        <f>INDEX(Argentina!$B$26:$M$38,MATCH(TEXT(A26,"mmmm"),Argentina!$B$26:$B$38,0),MATCH(IF(MONTH($A26)&lt;6,CONCATENATE(RIGHT(YEAR(EDATE($A26,-12)),2),"/",RIGHT(YEAR($A26),2)),CONCATENATE(RIGHT(YEAR($A26),2),"/",RIGHT(YEAR(EDATE($A26,12)),2))),Argentina!$B$26:$M$26,0))</f>
        <v>746.72200440490212</v>
      </c>
      <c r="C26" s="19">
        <f>INDEX(Australia!$B$26:$M$38,MATCH(TEXT($A26,"mmmm"),Australia!$B$26:$B$38,0),MATCH(IF(MONTH($A26)&lt;7,CONCATENATE(RIGHT(YEAR(EDATE($A26,-12)),2),"/",RIGHT(YEAR($A26),2)),CONCATENATE(RIGHT(YEAR($A26),2),"/",RIGHT(YEAR(EDATE($A26,12)),2))),Australia!$B$26:$M$26,0))</f>
        <v>683.29208007000011</v>
      </c>
      <c r="D26" s="19">
        <f>INDEX('EU-27'!$B$26:$N$38,MATCH(TEXT($A26,"mmmm"),'EU-27'!$B$26:$B$38,0),MATCH(IF(MONTH($A26)&lt;4,CONCATENATE(RIGHT(YEAR(EDATE($A26,-12)),2),"/",RIGHT(YEAR($A26),2)),CONCATENATE(RIGHT(YEAR($A26),2),"/",RIGHT(YEAR(EDATE($A26,12)),2))),'EU-27'!$B$26:$N$26,0))</f>
        <v>9757.0017299999981</v>
      </c>
      <c r="E26" s="19">
        <f>INDEX('New Zealand'!$B$26:$M$38,MATCH(TEXT($A26,"mmmm"),'New Zealand'!$B$26:$B$38,0),MATCH(IF(MONTH($A26)&lt;6,CONCATENATE(RIGHT(YEAR(EDATE($A26,-12)),2),"/",RIGHT(YEAR($A26),2)),CONCATENATE(RIGHT(YEAR($A26),2),"/",RIGHT(YEAR(EDATE($A26,12)),2))),'New Zealand'!$B$26:$M$26,0))</f>
        <v>1806.9052275795341</v>
      </c>
      <c r="F26" s="19">
        <f>INDEX('United States'!$B$26:$M$38,MATCH(TEXT($A26,"mmmm"),'United States'!$B$26:$B$38,0),MATCH(IF(MONTH($A26)&lt;4,CONCATENATE(RIGHT(YEAR(EDATE($A26,-12)),2),"/",RIGHT(YEAR($A26),2)),CONCATENATE(RIGHT(YEAR($A26),2),"/",RIGHT(YEAR(EDATE($A26,12)),2))),'United States'!$B$26:$M$26,0))</f>
        <v>7123.0532766624001</v>
      </c>
      <c r="G26" s="13">
        <f t="shared" si="7"/>
        <v>20116.974318716835</v>
      </c>
      <c r="I26" t="str">
        <f t="shared" si="8"/>
        <v>14/15</v>
      </c>
      <c r="K26" s="13">
        <f t="shared" si="1"/>
        <v>10895.312140728387</v>
      </c>
      <c r="L26" s="13">
        <f t="shared" si="2"/>
        <v>9598.6437229214862</v>
      </c>
      <c r="M26" s="13">
        <f t="shared" si="3"/>
        <v>129485.20953360001</v>
      </c>
      <c r="N26" s="13">
        <f t="shared" si="4"/>
        <v>21111.774559513975</v>
      </c>
      <c r="O26" s="13">
        <f t="shared" si="5"/>
        <v>91060.108725124795</v>
      </c>
      <c r="P26" s="13">
        <f t="shared" si="6"/>
        <v>262151.04868188867</v>
      </c>
      <c r="R26" s="13"/>
      <c r="S26" s="13"/>
      <c r="T26" s="13"/>
      <c r="U26" s="13"/>
      <c r="V26" s="13"/>
      <c r="W26" s="13"/>
      <c r="Y26">
        <v>28</v>
      </c>
      <c r="Z26" s="20">
        <f t="shared" si="9"/>
        <v>26.668643014460791</v>
      </c>
      <c r="AA26" s="20">
        <f t="shared" si="10"/>
        <v>24.403288573928574</v>
      </c>
      <c r="AB26" s="20">
        <f t="shared" si="11"/>
        <v>348.46434749999992</v>
      </c>
      <c r="AC26" s="20">
        <f t="shared" si="12"/>
        <v>64.532329556411938</v>
      </c>
      <c r="AD26" s="20">
        <f t="shared" si="13"/>
        <v>254.3947598808</v>
      </c>
      <c r="AE26" s="20">
        <f t="shared" si="14"/>
        <v>718.46336852560125</v>
      </c>
    </row>
    <row r="27" spans="1:31">
      <c r="A27" s="15">
        <v>42064</v>
      </c>
      <c r="B27" s="19">
        <f>INDEX(Argentina!$B$26:$M$38,MATCH(TEXT(A27,"mmmm"),Argentina!$B$26:$B$38,0),MATCH(IF(MONTH($A27)&lt;6,CONCATENATE(RIGHT(YEAR(EDATE($A27,-12)),2),"/",RIGHT(YEAR($A27),2)),CONCATENATE(RIGHT(YEAR($A27),2),"/",RIGHT(YEAR(EDATE($A27,12)),2))),Argentina!$B$26:$M$26,0))</f>
        <v>863.9697897568816</v>
      </c>
      <c r="C27" s="19">
        <f>INDEX(Australia!$B$26:$M$38,MATCH(TEXT($A27,"mmmm"),Australia!$B$26:$B$38,0),MATCH(IF(MONTH($A27)&lt;7,CONCATENATE(RIGHT(YEAR(EDATE($A27,-12)),2),"/",RIGHT(YEAR($A27),2)),CONCATENATE(RIGHT(YEAR($A27),2),"/",RIGHT(YEAR(EDATE($A27,12)),2))),Australia!$B$26:$M$26,0))</f>
        <v>691.54545606000011</v>
      </c>
      <c r="D27" s="19">
        <f>INDEX('EU-27'!$B$26:$N$38,MATCH(TEXT($A27,"mmmm"),'EU-27'!$B$26:$B$38,0),MATCH(IF(MONTH($A27)&lt;4,CONCATENATE(RIGHT(YEAR(EDATE($A27,-12)),2),"/",RIGHT(YEAR($A27),2)),CONCATENATE(RIGHT(YEAR($A27),2),"/",RIGHT(YEAR(EDATE($A27,12)),2))),'EU-27'!$B$26:$N$26,0))</f>
        <v>11135.485657199999</v>
      </c>
      <c r="E27" s="19">
        <f>INDEX('New Zealand'!$B$26:$M$38,MATCH(TEXT($A27,"mmmm"),'New Zealand'!$B$26:$B$38,0),MATCH(IF(MONTH($A27)&lt;6,CONCATENATE(RIGHT(YEAR(EDATE($A27,-12)),2),"/",RIGHT(YEAR($A27),2)),CONCATENATE(RIGHT(YEAR($A27),2),"/",RIGHT(YEAR(EDATE($A27,12)),2))),'New Zealand'!$B$26:$M$26,0))</f>
        <v>1698.9888863367755</v>
      </c>
      <c r="F27" s="19">
        <f>INDEX('United States'!$B$26:$M$38,MATCH(TEXT($A27,"mmmm"),'United States'!$B$26:$B$38,0),MATCH(IF(MONTH($A27)&lt;4,CONCATENATE(RIGHT(YEAR(EDATE($A27,-12)),2),"/",RIGHT(YEAR($A27),2)),CONCATENATE(RIGHT(YEAR($A27),2),"/",RIGHT(YEAR(EDATE($A27,12)),2))),'United States'!$B$26:$M$26,0))</f>
        <v>7966.6307055312009</v>
      </c>
      <c r="G27" s="13">
        <f t="shared" si="7"/>
        <v>22356.620494884857</v>
      </c>
      <c r="I27" t="str">
        <f t="shared" si="8"/>
        <v>14/15</v>
      </c>
      <c r="K27" s="13">
        <f>SUM(B16:B27)</f>
        <v>10932.581930485268</v>
      </c>
      <c r="L27" s="13">
        <f t="shared" ref="L27:O27" si="15">SUM(C16:C27)</f>
        <v>9647.7571849414853</v>
      </c>
      <c r="M27" s="13">
        <f t="shared" si="15"/>
        <v>129331.16413440001</v>
      </c>
      <c r="N27" s="13">
        <f t="shared" si="15"/>
        <v>21097.164130102294</v>
      </c>
      <c r="O27" s="13">
        <f t="shared" si="15"/>
        <v>91172.879389245121</v>
      </c>
      <c r="P27" s="13">
        <f>SUM(G16:G27)</f>
        <v>262181.54676917417</v>
      </c>
      <c r="R27" s="13">
        <f>K27-K15</f>
        <v>-232.21806951473081</v>
      </c>
      <c r="S27" s="13">
        <f t="shared" ref="S27:W27" si="16">L27-L15</f>
        <v>546.89458134148481</v>
      </c>
      <c r="T27" s="13">
        <f t="shared" si="16"/>
        <v>3515.2495824000071</v>
      </c>
      <c r="U27" s="13">
        <f t="shared" si="16"/>
        <v>851.65100382773744</v>
      </c>
      <c r="V27" s="13">
        <f t="shared" si="16"/>
        <v>2325.0139266681654</v>
      </c>
      <c r="W27" s="13">
        <f t="shared" si="16"/>
        <v>7006.5910247226129</v>
      </c>
      <c r="Y27">
        <v>31</v>
      </c>
      <c r="Z27" s="20">
        <f t="shared" si="9"/>
        <v>27.869993217963923</v>
      </c>
      <c r="AA27" s="20">
        <f t="shared" si="10"/>
        <v>22.307917937419358</v>
      </c>
      <c r="AB27" s="20">
        <f t="shared" si="11"/>
        <v>359.20921474838707</v>
      </c>
      <c r="AC27" s="20">
        <f t="shared" si="12"/>
        <v>54.806093107637921</v>
      </c>
      <c r="AD27" s="20">
        <f t="shared" si="13"/>
        <v>256.98808727520003</v>
      </c>
      <c r="AE27" s="20">
        <f t="shared" si="14"/>
        <v>721.18130628660833</v>
      </c>
    </row>
    <row r="28" spans="1:31">
      <c r="A28" s="15">
        <v>42095</v>
      </c>
      <c r="B28" s="19">
        <f>INDEX(Argentina!$B$26:$M$38,MATCH(TEXT(A28,"mmmm"),Argentina!$B$26:$B$38,0),MATCH(IF(MONTH($A28)&lt;6,CONCATENATE(RIGHT(YEAR(EDATE($A28,-12)),2),"/",RIGHT(YEAR($A28),2)),CONCATENATE(RIGHT(YEAR($A28),2),"/",RIGHT(YEAR(EDATE($A28,12)),2))),Argentina!$B$26:$M$26,0))</f>
        <v>879.36105084103986</v>
      </c>
      <c r="C28" s="19">
        <f>INDEX(Australia!$B$26:$M$38,MATCH(TEXT($A28,"mmmm"),Australia!$B$26:$B$38,0),MATCH(IF(MONTH($A28)&lt;7,CONCATENATE(RIGHT(YEAR(EDATE($A28,-12)),2),"/",RIGHT(YEAR($A28),2)),CONCATENATE(RIGHT(YEAR($A28),2),"/",RIGHT(YEAR(EDATE($A28,12)),2))),Australia!$B$26:$M$26,0))</f>
        <v>667.13045202000001</v>
      </c>
      <c r="D28" s="19">
        <f>INDEX('EU-27'!$B$26:$N$38,MATCH(TEXT($A28,"mmmm"),'EU-27'!$B$26:$B$38,0),MATCH(IF(MONTH($A28)&lt;4,CONCATENATE(RIGHT(YEAR(EDATE($A28,-12)),2),"/",RIGHT(YEAR($A28),2)),CONCATENATE(RIGHT(YEAR($A28),2),"/",RIGHT(YEAR(EDATE($A28,12)),2))),'EU-27'!$B$26:$N$26,0))</f>
        <v>11635.9729632</v>
      </c>
      <c r="E28" s="19">
        <f>INDEX('New Zealand'!$B$26:$M$38,MATCH(TEXT($A28,"mmmm"),'New Zealand'!$B$26:$B$38,0),MATCH(IF(MONTH($A28)&lt;6,CONCATENATE(RIGHT(YEAR(EDATE($A28,-12)),2),"/",RIGHT(YEAR($A28),2)),CONCATENATE(RIGHT(YEAR($A28),2),"/",RIGHT(YEAR(EDATE($A28,12)),2))),'New Zealand'!$B$26:$M$26,0))</f>
        <v>1355.9092744457146</v>
      </c>
      <c r="F28" s="19">
        <f>INDEX('United States'!$B$26:$M$38,MATCH(TEXT($A28,"mmmm"),'United States'!$B$26:$B$38,0),MATCH(IF(MONTH($A28)&lt;4,CONCATENATE(RIGHT(YEAR(EDATE($A28,-12)),2),"/",RIGHT(YEAR($A28),2)),CONCATENATE(RIGHT(YEAR($A28),2),"/",RIGHT(YEAR(EDATE($A28,12)),2))),'United States'!$B$26:$M$26,0))</f>
        <v>7838.8826875824006</v>
      </c>
      <c r="G28" s="13">
        <f t="shared" si="7"/>
        <v>22377.256428089153</v>
      </c>
      <c r="I28" t="str">
        <f t="shared" si="8"/>
        <v>14/15</v>
      </c>
      <c r="K28" s="13">
        <f t="shared" ref="K28:K64" si="17">SUM(B17:B28)</f>
        <v>11014.142981326309</v>
      </c>
      <c r="L28" s="13">
        <f t="shared" ref="L28:L64" si="18">SUM(C17:C28)</f>
        <v>9683.742213911486</v>
      </c>
      <c r="M28" s="13">
        <f t="shared" ref="M28:M64" si="19">SUM(D17:D28)</f>
        <v>129517.3257948</v>
      </c>
      <c r="N28" s="13">
        <f t="shared" ref="N28:N64" si="20">SUM(E17:E28)</f>
        <v>21203.352194881241</v>
      </c>
      <c r="O28" s="13">
        <f t="shared" ref="O28:P43" si="21">SUM(F17:F28)</f>
        <v>91311.640167361926</v>
      </c>
      <c r="P28" s="13">
        <f t="shared" si="21"/>
        <v>262730.20335228095</v>
      </c>
      <c r="R28" s="13">
        <f t="shared" ref="R28:R77" si="22">K28-K16</f>
        <v>-125.25701867368844</v>
      </c>
      <c r="S28" s="13">
        <f t="shared" ref="S28:S77" si="23">L28-L16</f>
        <v>550.46463131148266</v>
      </c>
      <c r="T28" s="13">
        <f t="shared" ref="T28:T77" si="24">M28-M16</f>
        <v>2901.2239607999945</v>
      </c>
      <c r="U28" s="13">
        <f t="shared" ref="U28:U77" si="25">N28-N16</f>
        <v>648.98127944675798</v>
      </c>
      <c r="V28" s="13">
        <f t="shared" ref="V28:V77" si="26">O28-O16</f>
        <v>2362.0168008326582</v>
      </c>
      <c r="W28" s="13">
        <f t="shared" ref="W28:W76" si="27">P28-P16</f>
        <v>6337.4296537171467</v>
      </c>
      <c r="Y28">
        <v>30</v>
      </c>
      <c r="Z28" s="20">
        <f t="shared" si="9"/>
        <v>29.312035028034661</v>
      </c>
      <c r="AA28" s="20">
        <f t="shared" si="10"/>
        <v>22.237681733999999</v>
      </c>
      <c r="AB28" s="20">
        <f t="shared" si="11"/>
        <v>387.86576544000002</v>
      </c>
      <c r="AC28" s="20">
        <f t="shared" si="12"/>
        <v>45.196975814857154</v>
      </c>
      <c r="AD28" s="20">
        <f t="shared" si="13"/>
        <v>261.29608958608003</v>
      </c>
      <c r="AE28" s="20">
        <f t="shared" si="14"/>
        <v>745.90854760297191</v>
      </c>
    </row>
    <row r="29" spans="1:31">
      <c r="A29" s="15">
        <v>42125</v>
      </c>
      <c r="B29" s="19">
        <f>INDEX(Argentina!$B$26:$M$38,MATCH(TEXT(A29,"mmmm"),Argentina!$B$26:$B$38,0),MATCH(IF(MONTH($A29)&lt;6,CONCATENATE(RIGHT(YEAR(EDATE($A29,-12)),2),"/",RIGHT(YEAR($A29),2)),CONCATENATE(RIGHT(YEAR($A29),2),"/",RIGHT(YEAR(EDATE($A29,12)),2))),Argentina!$B$26:$M$26,0))</f>
        <v>949.40321824260104</v>
      </c>
      <c r="C29" s="19">
        <f>INDEX(Australia!$B$26:$M$38,MATCH(TEXT($A29,"mmmm"),Australia!$B$26:$B$38,0),MATCH(IF(MONTH($A29)&lt;7,CONCATENATE(RIGHT(YEAR(EDATE($A29,-12)),2),"/",RIGHT(YEAR($A29),2)),CONCATENATE(RIGHT(YEAR($A29),2),"/",RIGHT(YEAR(EDATE($A29,12)),2))),Australia!$B$26:$M$26,0))</f>
        <v>708.38405067611995</v>
      </c>
      <c r="D29" s="19">
        <f>INDEX('EU-27'!$B$26:$N$38,MATCH(TEXT($A29,"mmmm"),'EU-27'!$B$26:$B$38,0),MATCH(IF(MONTH($A29)&lt;4,CONCATENATE(RIGHT(YEAR(EDATE($A29,-12)),2),"/",RIGHT(YEAR($A29),2)),CONCATENATE(RIGHT(YEAR($A29),2),"/",RIGHT(YEAR(EDATE($A29,12)),2))),'EU-27'!$B$26:$N$26,0))</f>
        <v>12240.403523999999</v>
      </c>
      <c r="E29" s="19">
        <f>INDEX('New Zealand'!$B$26:$M$38,MATCH(TEXT($A29,"mmmm"),'New Zealand'!$B$26:$B$38,0),MATCH(IF(MONTH($A29)&lt;6,CONCATENATE(RIGHT(YEAR(EDATE($A29,-12)),2),"/",RIGHT(YEAR($A29),2)),CONCATENATE(RIGHT(YEAR($A29),2),"/",RIGHT(YEAR(EDATE($A29,12)),2))),'New Zealand'!$B$26:$M$26,0))</f>
        <v>773.46536181375041</v>
      </c>
      <c r="F29" s="19">
        <f>INDEX('United States'!$B$26:$M$38,MATCH(TEXT($A29,"mmmm"),'United States'!$B$26:$B$38,0),MATCH(IF(MONTH($A29)&lt;4,CONCATENATE(RIGHT(YEAR(EDATE($A29,-12)),2),"/",RIGHT(YEAR($A29),2)),CONCATENATE(RIGHT(YEAR($A29),2),"/",RIGHT(YEAR(EDATE($A29,12)),2))),'United States'!$B$26:$M$26,0))</f>
        <v>8117.7257750361596</v>
      </c>
      <c r="G29" s="13">
        <f t="shared" si="7"/>
        <v>22789.381929768631</v>
      </c>
      <c r="I29" t="str">
        <f t="shared" si="8"/>
        <v>14/15</v>
      </c>
      <c r="K29" s="13">
        <f t="shared" si="17"/>
        <v>11062.84619956891</v>
      </c>
      <c r="L29" s="13">
        <f t="shared" si="18"/>
        <v>9710.7839655376065</v>
      </c>
      <c r="M29" s="13">
        <f t="shared" si="19"/>
        <v>129866.44810319999</v>
      </c>
      <c r="N29" s="13">
        <f t="shared" si="20"/>
        <v>21278.129161874163</v>
      </c>
      <c r="O29" s="13">
        <f t="shared" si="21"/>
        <v>91458.770643206401</v>
      </c>
      <c r="P29" s="13">
        <f t="shared" ref="P29:P63" si="28">SUM(G18:G29)</f>
        <v>263376.97807338712</v>
      </c>
      <c r="R29" s="13">
        <f t="shared" si="22"/>
        <v>-43.453800431088894</v>
      </c>
      <c r="S29" s="13">
        <f t="shared" si="23"/>
        <v>525.92756794760317</v>
      </c>
      <c r="T29" s="13">
        <f t="shared" si="24"/>
        <v>2731.2709607999859</v>
      </c>
      <c r="U29" s="13">
        <f t="shared" si="25"/>
        <v>588.81194712621436</v>
      </c>
      <c r="V29" s="13">
        <f t="shared" si="26"/>
        <v>2385.363852388793</v>
      </c>
      <c r="W29" s="13">
        <f t="shared" si="27"/>
        <v>6187.9205278315349</v>
      </c>
      <c r="Y29">
        <v>31</v>
      </c>
      <c r="Z29" s="20">
        <f t="shared" si="9"/>
        <v>30.625910265890358</v>
      </c>
      <c r="AA29" s="20">
        <f t="shared" si="10"/>
        <v>22.851098408907095</v>
      </c>
      <c r="AB29" s="20">
        <f t="shared" si="11"/>
        <v>394.85172658064516</v>
      </c>
      <c r="AC29" s="20">
        <f t="shared" si="12"/>
        <v>24.950495542379045</v>
      </c>
      <c r="AD29" s="20">
        <f t="shared" si="13"/>
        <v>261.86212177535998</v>
      </c>
      <c r="AE29" s="20">
        <f t="shared" si="14"/>
        <v>735.14135257318162</v>
      </c>
    </row>
    <row r="30" spans="1:31">
      <c r="A30" s="15">
        <v>42156</v>
      </c>
      <c r="B30" s="19">
        <f>INDEX(Argentina!$B$26:$M$38,MATCH(TEXT(A30,"mmmm"),Argentina!$B$26:$B$38,0),MATCH(IF(MONTH($A30)&lt;6,CONCATENATE(RIGHT(YEAR(EDATE($A30,-12)),2),"/",RIGHT(YEAR($A30),2)),CONCATENATE(RIGHT(YEAR($A30),2),"/",RIGHT(YEAR(EDATE($A30,12)),2))),Argentina!$B$26:$M$26,0))</f>
        <v>986.14223052906129</v>
      </c>
      <c r="C30" s="19">
        <f>INDEX(Australia!$B$26:$M$38,MATCH(TEXT($A30,"mmmm"),Australia!$B$26:$B$38,0),MATCH(IF(MONTH($A30)&lt;7,CONCATENATE(RIGHT(YEAR(EDATE($A30,-12)),2),"/",RIGHT(YEAR($A30),2)),CONCATENATE(RIGHT(YEAR($A30),2),"/",RIGHT(YEAR(EDATE($A30,12)),2))),Australia!$B$26:$M$26,0))</f>
        <v>679.99507864589509</v>
      </c>
      <c r="D30" s="19">
        <f>INDEX('EU-27'!$B$26:$N$38,MATCH(TEXT($A30,"mmmm"),'EU-27'!$B$26:$B$38,0),MATCH(IF(MONTH($A30)&lt;4,CONCATENATE(RIGHT(YEAR(EDATE($A30,-12)),2),"/",RIGHT(YEAR($A30),2)),CONCATENATE(RIGHT(YEAR($A30),2),"/",RIGHT(YEAR(EDATE($A30,12)),2))),'EU-27'!$B$26:$N$26,0))</f>
        <v>11716.414145999997</v>
      </c>
      <c r="E30" s="19">
        <f>INDEX('New Zealand'!$B$26:$M$38,MATCH(TEXT($A30,"mmmm"),'New Zealand'!$B$26:$B$38,0),MATCH(IF(MONTH($A30)&lt;6,CONCATENATE(RIGHT(YEAR(EDATE($A30,-12)),2),"/",RIGHT(YEAR($A30),2)),CONCATENATE(RIGHT(YEAR($A30),2),"/",RIGHT(YEAR(EDATE($A30,12)),2))),'New Zealand'!$B$26:$M$26,0))</f>
        <v>143.12133824845793</v>
      </c>
      <c r="F30" s="19">
        <f>INDEX('United States'!$B$26:$M$38,MATCH(TEXT($A30,"mmmm"),'United States'!$B$26:$B$38,0),MATCH(IF(MONTH($A30)&lt;4,CONCATENATE(RIGHT(YEAR(EDATE($A30,-12)),2),"/",RIGHT(YEAR($A30),2)),CONCATENATE(RIGHT(YEAR($A30),2),"/",RIGHT(YEAR(EDATE($A30,12)),2))),'United States'!$B$26:$M$26,0))</f>
        <v>7710.2536488201604</v>
      </c>
      <c r="G30" s="13">
        <f t="shared" si="7"/>
        <v>21235.926442243574</v>
      </c>
      <c r="I30" t="str">
        <f t="shared" si="8"/>
        <v>14/15</v>
      </c>
      <c r="K30" s="13">
        <f t="shared" si="17"/>
        <v>11183.588430097971</v>
      </c>
      <c r="L30" s="13">
        <f t="shared" si="18"/>
        <v>9731.6789841235022</v>
      </c>
      <c r="M30" s="13">
        <f t="shared" si="19"/>
        <v>130287.49452119999</v>
      </c>
      <c r="N30" s="13">
        <f t="shared" si="20"/>
        <v>21289.618137682231</v>
      </c>
      <c r="O30" s="13">
        <f t="shared" si="21"/>
        <v>91538.062516416001</v>
      </c>
      <c r="P30" s="13">
        <f t="shared" si="28"/>
        <v>264030.44258951972</v>
      </c>
      <c r="R30" s="13">
        <f t="shared" si="22"/>
        <v>105.38843009797165</v>
      </c>
      <c r="S30" s="13">
        <f t="shared" si="23"/>
        <v>492.96581052349939</v>
      </c>
      <c r="T30" s="13">
        <f t="shared" si="24"/>
        <v>2577.8859503999847</v>
      </c>
      <c r="U30" s="13">
        <f t="shared" si="25"/>
        <v>586.76825578176795</v>
      </c>
      <c r="V30" s="13">
        <f t="shared" si="26"/>
        <v>2293.7376877910428</v>
      </c>
      <c r="W30" s="13">
        <f t="shared" si="27"/>
        <v>6056.7461345942575</v>
      </c>
      <c r="Y30">
        <v>30</v>
      </c>
      <c r="Z30" s="20">
        <f t="shared" si="9"/>
        <v>32.871407684302042</v>
      </c>
      <c r="AA30" s="20">
        <f t="shared" si="10"/>
        <v>22.666502621529837</v>
      </c>
      <c r="AB30" s="20">
        <f t="shared" si="11"/>
        <v>390.54713819999989</v>
      </c>
      <c r="AC30" s="20">
        <f t="shared" si="12"/>
        <v>4.7707112749485976</v>
      </c>
      <c r="AD30" s="20">
        <f t="shared" si="13"/>
        <v>257.008454960672</v>
      </c>
      <c r="AE30" s="20">
        <f t="shared" si="14"/>
        <v>707.86421474145232</v>
      </c>
    </row>
    <row r="31" spans="1:31">
      <c r="A31" s="15">
        <v>42186</v>
      </c>
      <c r="B31" s="19">
        <f>INDEX(Argentina!$B$26:$M$38,MATCH(TEXT(A31,"mmmm"),Argentina!$B$26:$B$38,0),MATCH(IF(MONTH($A31)&lt;6,CONCATENATE(RIGHT(YEAR(EDATE($A31,-12)),2),"/",RIGHT(YEAR($A31),2)),CONCATENATE(RIGHT(YEAR($A31),2),"/",RIGHT(YEAR(EDATE($A31,12)),2))),Argentina!$B$26:$M$26,0))</f>
        <v>1049.7610967197841</v>
      </c>
      <c r="C31" s="19">
        <f>INDEX(Australia!$B$26:$M$38,MATCH(TEXT($A31,"mmmm"),Australia!$B$26:$B$38,0),MATCH(IF(MONTH($A31)&lt;7,CONCATENATE(RIGHT(YEAR(EDATE($A31,-12)),2),"/",RIGHT(YEAR($A31),2)),CONCATENATE(RIGHT(YEAR($A31),2),"/",RIGHT(YEAR(EDATE($A31,12)),2))),Australia!$B$26:$M$26,0))</f>
        <v>707.93671455222238</v>
      </c>
      <c r="D31" s="19">
        <f>INDEX('EU-27'!$B$26:$N$38,MATCH(TEXT($A31,"mmmm"),'EU-27'!$B$26:$B$38,0),MATCH(IF(MONTH($A31)&lt;4,CONCATENATE(RIGHT(YEAR(EDATE($A31,-12)),2),"/",RIGHT(YEAR($A31),2)),CONCATENATE(RIGHT(YEAR($A31),2),"/",RIGHT(YEAR(EDATE($A31,12)),2))),'EU-27'!$B$26:$N$26,0))</f>
        <v>11604.1577616</v>
      </c>
      <c r="E31" s="19">
        <f>INDEX('New Zealand'!$B$26:$M$38,MATCH(TEXT($A31,"mmmm"),'New Zealand'!$B$26:$B$38,0),MATCH(IF(MONTH($A31)&lt;6,CONCATENATE(RIGHT(YEAR(EDATE($A31,-12)),2),"/",RIGHT(YEAR($A31),2)),CONCATENATE(RIGHT(YEAR($A31),2),"/",RIGHT(YEAR(EDATE($A31,12)),2))),'New Zealand'!$B$26:$M$26,0))</f>
        <v>222.61926976101543</v>
      </c>
      <c r="F31" s="19">
        <f>INDEX('United States'!$B$26:$M$38,MATCH(TEXT($A31,"mmmm"),'United States'!$B$26:$B$38,0),MATCH(IF(MONTH($A31)&lt;4,CONCATENATE(RIGHT(YEAR(EDATE($A31,-12)),2),"/",RIGHT(YEAR($A31),2)),CONCATENATE(RIGHT(YEAR($A31),2),"/",RIGHT(YEAR(EDATE($A31,12)),2))),'United States'!$B$26:$M$26,0))</f>
        <v>7780.7353138953604</v>
      </c>
      <c r="G31" s="13">
        <f t="shared" si="7"/>
        <v>21365.210156528381</v>
      </c>
      <c r="I31" t="str">
        <f t="shared" si="8"/>
        <v>15/16</v>
      </c>
      <c r="K31" s="13">
        <f t="shared" si="17"/>
        <v>11347.349526817754</v>
      </c>
      <c r="L31" s="13">
        <f t="shared" si="18"/>
        <v>9779.5649196257255</v>
      </c>
      <c r="M31" s="13">
        <f t="shared" si="19"/>
        <v>130589.36018399998</v>
      </c>
      <c r="N31" s="13">
        <f t="shared" si="20"/>
        <v>21322.663513895859</v>
      </c>
      <c r="O31" s="13">
        <f t="shared" si="21"/>
        <v>91638.498889148163</v>
      </c>
      <c r="P31" s="13">
        <f t="shared" si="28"/>
        <v>264677.43703348748</v>
      </c>
      <c r="R31" s="13">
        <f t="shared" si="22"/>
        <v>325.9495268177543</v>
      </c>
      <c r="S31" s="13">
        <f t="shared" si="23"/>
        <v>519.05753205572364</v>
      </c>
      <c r="T31" s="13">
        <f t="shared" si="24"/>
        <v>2365.6583555999823</v>
      </c>
      <c r="U31" s="13">
        <f t="shared" si="25"/>
        <v>610.16087789888115</v>
      </c>
      <c r="V31" s="13">
        <f t="shared" si="26"/>
        <v>2109.1638273753633</v>
      </c>
      <c r="W31" s="13">
        <f t="shared" si="27"/>
        <v>5929.9901197477011</v>
      </c>
      <c r="Y31">
        <v>31</v>
      </c>
      <c r="Z31" s="20">
        <f t="shared" si="9"/>
        <v>33.863261184509163</v>
      </c>
      <c r="AA31" s="20">
        <f t="shared" si="10"/>
        <v>22.836668211362014</v>
      </c>
      <c r="AB31" s="20">
        <f t="shared" si="11"/>
        <v>374.32766972903227</v>
      </c>
      <c r="AC31" s="20">
        <f t="shared" si="12"/>
        <v>7.1812667664843683</v>
      </c>
      <c r="AD31" s="20">
        <f t="shared" si="13"/>
        <v>250.99146173856002</v>
      </c>
      <c r="AE31" s="20">
        <f t="shared" si="14"/>
        <v>689.20032762994788</v>
      </c>
    </row>
    <row r="32" spans="1:31">
      <c r="A32" s="15">
        <v>42217</v>
      </c>
      <c r="B32" s="19">
        <f>INDEX(Argentina!$B$26:$M$38,MATCH(TEXT(A32,"mmmm"),Argentina!$B$26:$B$38,0),MATCH(IF(MONTH($A32)&lt;6,CONCATENATE(RIGHT(YEAR(EDATE($A32,-12)),2),"/",RIGHT(YEAR($A32),2)),CONCATENATE(RIGHT(YEAR($A32),2),"/",RIGHT(YEAR(EDATE($A32,12)),2))),Argentina!$B$26:$M$26,0))</f>
        <v>1093.0513023879746</v>
      </c>
      <c r="C32" s="19">
        <f>INDEX(Australia!$B$26:$M$38,MATCH(TEXT($A32,"mmmm"),Australia!$B$26:$B$38,0),MATCH(IF(MONTH($A32)&lt;7,CONCATENATE(RIGHT(YEAR(EDATE($A32,-12)),2),"/",RIGHT(YEAR($A32),2)),CONCATENATE(RIGHT(YEAR($A32),2),"/",RIGHT(YEAR(EDATE($A32,12)),2))),Australia!$B$26:$M$26,0))</f>
        <v>811.01495835927483</v>
      </c>
      <c r="D32" s="19">
        <f>INDEX('EU-27'!$B$26:$N$38,MATCH(TEXT($A32,"mmmm"),'EU-27'!$B$26:$B$38,0),MATCH(IF(MONTH($A32)&lt;4,CONCATENATE(RIGHT(YEAR(EDATE($A32,-12)),2),"/",RIGHT(YEAR($A32),2)),CONCATENATE(RIGHT(YEAR($A32),2),"/",RIGHT(YEAR(EDATE($A32,12)),2))),'EU-27'!$B$26:$N$26,0))</f>
        <v>11271.564596400005</v>
      </c>
      <c r="E32" s="19">
        <f>INDEX('New Zealand'!$B$26:$M$38,MATCH(TEXT($A32,"mmmm"),'New Zealand'!$B$26:$B$38,0),MATCH(IF(MONTH($A32)&lt;6,CONCATENATE(RIGHT(YEAR(EDATE($A32,-12)),2),"/",RIGHT(YEAR($A32),2)),CONCATENATE(RIGHT(YEAR($A32),2),"/",RIGHT(YEAR(EDATE($A32,12)),2))),'New Zealand'!$B$26:$M$26,0))</f>
        <v>1339.2490520448041</v>
      </c>
      <c r="F32" s="19">
        <f>INDEX('United States'!$B$26:$M$38,MATCH(TEXT($A32,"mmmm"),'United States'!$B$26:$B$38,0),MATCH(IF(MONTH($A32)&lt;4,CONCATENATE(RIGHT(YEAR(EDATE($A32,-12)),2),"/",RIGHT(YEAR($A32),2)),CONCATENATE(RIGHT(YEAR($A32),2),"/",RIGHT(YEAR(EDATE($A32,12)),2))),'United States'!$B$26:$M$26,0))</f>
        <v>7664.8810769279999</v>
      </c>
      <c r="G32" s="13">
        <f t="shared" si="7"/>
        <v>22179.760986120058</v>
      </c>
      <c r="I32" t="str">
        <f t="shared" si="8"/>
        <v>15/16</v>
      </c>
      <c r="K32" s="13">
        <f t="shared" si="17"/>
        <v>11496.800829205727</v>
      </c>
      <c r="L32" s="13">
        <f t="shared" si="18"/>
        <v>9820.6460749350008</v>
      </c>
      <c r="M32" s="13">
        <f t="shared" si="19"/>
        <v>130899.50012999999</v>
      </c>
      <c r="N32" s="13">
        <f t="shared" si="20"/>
        <v>21312.214475292643</v>
      </c>
      <c r="O32" s="13">
        <f t="shared" si="21"/>
        <v>91716.028720730872</v>
      </c>
      <c r="P32" s="13">
        <f t="shared" si="28"/>
        <v>265245.19023016421</v>
      </c>
      <c r="R32" s="13">
        <f t="shared" si="22"/>
        <v>487.60082920572677</v>
      </c>
      <c r="S32" s="13">
        <f t="shared" si="23"/>
        <v>525.37434436499825</v>
      </c>
      <c r="T32" s="13">
        <f t="shared" si="24"/>
        <v>2207.7088931999897</v>
      </c>
      <c r="U32" s="13">
        <f t="shared" si="25"/>
        <v>541.27685244700842</v>
      </c>
      <c r="V32" s="13">
        <f t="shared" si="26"/>
        <v>1995.0716320348583</v>
      </c>
      <c r="W32" s="13">
        <f t="shared" si="27"/>
        <v>5757.0325512525742</v>
      </c>
      <c r="Y32">
        <v>31</v>
      </c>
      <c r="Z32" s="20">
        <f t="shared" si="9"/>
        <v>35.259719431870145</v>
      </c>
      <c r="AA32" s="20">
        <f t="shared" si="10"/>
        <v>26.161772850299187</v>
      </c>
      <c r="AB32" s="20">
        <f t="shared" si="11"/>
        <v>363.59885794838726</v>
      </c>
      <c r="AC32" s="20">
        <f t="shared" si="12"/>
        <v>43.201582324025942</v>
      </c>
      <c r="AD32" s="20">
        <f t="shared" si="13"/>
        <v>247.25422828800001</v>
      </c>
      <c r="AE32" s="20">
        <f t="shared" si="14"/>
        <v>715.47616084258254</v>
      </c>
    </row>
    <row r="33" spans="1:31">
      <c r="A33" s="15">
        <v>42248</v>
      </c>
      <c r="B33" s="19">
        <f>INDEX(Argentina!$B$26:$M$38,MATCH(TEXT(A33,"mmmm"),Argentina!$B$26:$B$38,0),MATCH(IF(MONTH($A33)&lt;6,CONCATENATE(RIGHT(YEAR(EDATE($A33,-12)),2),"/",RIGHT(YEAR($A33),2)),CONCATENATE(RIGHT(YEAR($A33),2),"/",RIGHT(YEAR(EDATE($A33,12)),2))),Argentina!$B$26:$M$26,0))</f>
        <v>1148.9362733844948</v>
      </c>
      <c r="C33" s="19">
        <f>INDEX(Australia!$B$26:$M$38,MATCH(TEXT($A33,"mmmm"),Australia!$B$26:$B$38,0),MATCH(IF(MONTH($A33)&lt;7,CONCATENATE(RIGHT(YEAR(EDATE($A33,-12)),2),"/",RIGHT(YEAR($A33),2)),CONCATENATE(RIGHT(YEAR($A33),2),"/",RIGHT(YEAR(EDATE($A33,12)),2))),Australia!$B$26:$M$26,0))</f>
        <v>981.11476814725802</v>
      </c>
      <c r="D33" s="19">
        <f>INDEX('EU-27'!$B$26:$N$38,MATCH(TEXT($A33,"mmmm"),'EU-27'!$B$26:$B$38,0),MATCH(IF(MONTH($A33)&lt;4,CONCATENATE(RIGHT(YEAR(EDATE($A33,-12)),2),"/",RIGHT(YEAR($A33),2)),CONCATENATE(RIGHT(YEAR($A33),2),"/",RIGHT(YEAR(EDATE($A33,12)),2))),'EU-27'!$B$26:$N$26,0))</f>
        <v>10684.702319999999</v>
      </c>
      <c r="E33" s="19">
        <f>INDEX('New Zealand'!$B$26:$M$38,MATCH(TEXT($A33,"mmmm"),'New Zealand'!$B$26:$B$38,0),MATCH(IF(MONTH($A33)&lt;6,CONCATENATE(RIGHT(YEAR(EDATE($A33,-12)),2),"/",RIGHT(YEAR($A33),2)),CONCATENATE(RIGHT(YEAR($A33),2),"/",RIGHT(YEAR(EDATE($A33,12)),2))),'New Zealand'!$B$26:$M$26,0))</f>
        <v>2469.9069373601542</v>
      </c>
      <c r="F33" s="19">
        <f>INDEX('United States'!$B$26:$M$38,MATCH(TEXT($A33,"mmmm"),'United States'!$B$26:$B$38,0),MATCH(IF(MONTH($A33)&lt;4,CONCATENATE(RIGHT(YEAR(EDATE($A33,-12)),2),"/",RIGHT(YEAR($A33),2)),CONCATENATE(RIGHT(YEAR($A33),2),"/",RIGHT(YEAR(EDATE($A33,12)),2))),'United States'!$B$26:$M$26,0))</f>
        <v>7318.6398972460802</v>
      </c>
      <c r="G33" s="13">
        <f t="shared" si="7"/>
        <v>22603.300196137985</v>
      </c>
      <c r="I33" t="str">
        <f t="shared" si="8"/>
        <v>15/16</v>
      </c>
      <c r="K33" s="13">
        <f t="shared" si="17"/>
        <v>11677.437102590222</v>
      </c>
      <c r="L33" s="13">
        <f t="shared" si="18"/>
        <v>9839.2214803709667</v>
      </c>
      <c r="M33" s="13">
        <f t="shared" si="19"/>
        <v>131116.96227719999</v>
      </c>
      <c r="N33" s="13">
        <f t="shared" si="20"/>
        <v>21109.174991981788</v>
      </c>
      <c r="O33" s="13">
        <f t="shared" si="21"/>
        <v>91760.079761402871</v>
      </c>
      <c r="P33" s="13">
        <f t="shared" si="28"/>
        <v>265502.87561354588</v>
      </c>
      <c r="R33" s="13">
        <f t="shared" si="22"/>
        <v>630.93710259022191</v>
      </c>
      <c r="S33" s="13">
        <f t="shared" si="23"/>
        <v>481.16527214967209</v>
      </c>
      <c r="T33" s="13">
        <f t="shared" si="24"/>
        <v>1914.5545355999784</v>
      </c>
      <c r="U33" s="13">
        <f t="shared" si="25"/>
        <v>204.99763982733202</v>
      </c>
      <c r="V33" s="13">
        <f t="shared" si="26"/>
        <v>1738.2540649171133</v>
      </c>
      <c r="W33" s="13">
        <f t="shared" si="27"/>
        <v>4969.9086150843941</v>
      </c>
      <c r="Y33">
        <v>30</v>
      </c>
      <c r="Z33" s="20">
        <f t="shared" si="9"/>
        <v>38.297875779483164</v>
      </c>
      <c r="AA33" s="20">
        <f t="shared" si="10"/>
        <v>32.703825604908602</v>
      </c>
      <c r="AB33" s="20">
        <f t="shared" si="11"/>
        <v>356.15674399999995</v>
      </c>
      <c r="AC33" s="20">
        <f t="shared" si="12"/>
        <v>82.330231245338467</v>
      </c>
      <c r="AD33" s="20">
        <f t="shared" si="13"/>
        <v>243.954663241536</v>
      </c>
      <c r="AE33" s="20">
        <f t="shared" si="14"/>
        <v>753.44333987126618</v>
      </c>
    </row>
    <row r="34" spans="1:31">
      <c r="A34" s="15">
        <v>42278</v>
      </c>
      <c r="B34" s="19">
        <f>INDEX(Argentina!$B$26:$M$38,MATCH(TEXT(A34,"mmmm"),Argentina!$B$26:$B$38,0),MATCH(IF(MONTH($A34)&lt;6,CONCATENATE(RIGHT(YEAR(EDATE($A34,-12)),2),"/",RIGHT(YEAR($A34),2)),CONCATENATE(RIGHT(YEAR($A34),2),"/",RIGHT(YEAR(EDATE($A34,12)),2))),Argentina!$B$26:$M$26,0))</f>
        <v>1193.0071805524919</v>
      </c>
      <c r="C34" s="19">
        <f>INDEX(Australia!$B$26:$M$38,MATCH(TEXT($A34,"mmmm"),Australia!$B$26:$B$38,0),MATCH(IF(MONTH($A34)&lt;7,CONCATENATE(RIGHT(YEAR(EDATE($A34,-12)),2),"/",RIGHT(YEAR($A34),2)),CONCATENATE(RIGHT(YEAR($A34),2),"/",RIGHT(YEAR(EDATE($A34,12)),2))),Australia!$B$26:$M$26,0))</f>
        <v>1106.8158595420402</v>
      </c>
      <c r="D34" s="19">
        <f>INDEX('EU-27'!$B$26:$N$38,MATCH(TEXT($A34,"mmmm"),'EU-27'!$B$26:$B$38,0),MATCH(IF(MONTH($A34)&lt;4,CONCATENATE(RIGHT(YEAR(EDATE($A34,-12)),2),"/",RIGHT(YEAR($A34),2)),CONCATENATE(RIGHT(YEAR($A34),2),"/",RIGHT(YEAR(EDATE($A34,12)),2))),'EU-27'!$B$26:$N$26,0))</f>
        <v>10892.103249600001</v>
      </c>
      <c r="E34" s="19">
        <f>INDEX('New Zealand'!$B$26:$M$38,MATCH(TEXT($A34,"mmmm"),'New Zealand'!$B$26:$B$38,0),MATCH(IF(MONTH($A34)&lt;6,CONCATENATE(RIGHT(YEAR(EDATE($A34,-12)),2),"/",RIGHT(YEAR($A34),2)),CONCATENATE(RIGHT(YEAR($A34),2),"/",RIGHT(YEAR(EDATE($A34,12)),2))),'New Zealand'!$B$26:$M$26,0))</f>
        <v>3118.5312276668278</v>
      </c>
      <c r="F34" s="19">
        <f>INDEX('United States'!$B$26:$M$38,MATCH(TEXT($A34,"mmmm"),'United States'!$B$26:$B$38,0),MATCH(IF(MONTH($A34)&lt;4,CONCATENATE(RIGHT(YEAR(EDATE($A34,-12)),2),"/",RIGHT(YEAR($A34),2)),CONCATENATE(RIGHT(YEAR($A34),2),"/",RIGHT(YEAR(EDATE($A34,12)),2))),'United States'!$B$26:$M$26,0))</f>
        <v>7545.062246300161</v>
      </c>
      <c r="G34" s="13">
        <f t="shared" si="7"/>
        <v>23855.519763661523</v>
      </c>
      <c r="I34" t="str">
        <f t="shared" si="8"/>
        <v>15/16</v>
      </c>
      <c r="K34" s="13">
        <f t="shared" si="17"/>
        <v>11831.444283142715</v>
      </c>
      <c r="L34" s="13">
        <f t="shared" si="18"/>
        <v>9848.4764389030061</v>
      </c>
      <c r="M34" s="13">
        <f t="shared" si="19"/>
        <v>131663.0552568</v>
      </c>
      <c r="N34" s="13">
        <f t="shared" si="20"/>
        <v>21023.562749621891</v>
      </c>
      <c r="O34" s="13">
        <f t="shared" si="21"/>
        <v>91785.188854585911</v>
      </c>
      <c r="P34" s="13">
        <f t="shared" si="28"/>
        <v>266151.72758305352</v>
      </c>
      <c r="R34" s="13">
        <f t="shared" si="22"/>
        <v>828.24428314271609</v>
      </c>
      <c r="S34" s="13">
        <f t="shared" si="23"/>
        <v>401.09640573171419</v>
      </c>
      <c r="T34" s="13">
        <f t="shared" si="24"/>
        <v>2238.1353360000066</v>
      </c>
      <c r="U34" s="13">
        <f t="shared" si="25"/>
        <v>-19.992795509748248</v>
      </c>
      <c r="V34" s="13">
        <f t="shared" si="26"/>
        <v>1500.8189556950383</v>
      </c>
      <c r="W34" s="13">
        <f t="shared" si="27"/>
        <v>4948.3021850597288</v>
      </c>
      <c r="Y34">
        <v>31</v>
      </c>
      <c r="Z34" s="20">
        <f t="shared" si="9"/>
        <v>38.48410259846748</v>
      </c>
      <c r="AA34" s="20">
        <f t="shared" si="10"/>
        <v>35.703737404581943</v>
      </c>
      <c r="AB34" s="20">
        <f t="shared" si="11"/>
        <v>351.35816934193548</v>
      </c>
      <c r="AC34" s="20">
        <f t="shared" si="12"/>
        <v>100.59778153763961</v>
      </c>
      <c r="AD34" s="20">
        <f t="shared" si="13"/>
        <v>243.38910471936003</v>
      </c>
      <c r="AE34" s="20">
        <f t="shared" si="14"/>
        <v>769.53289560198448</v>
      </c>
    </row>
    <row r="35" spans="1:31">
      <c r="A35" s="15">
        <v>42309</v>
      </c>
      <c r="B35" s="19">
        <f>INDEX(Argentina!$B$26:$M$38,MATCH(TEXT(A35,"mmmm"),Argentina!$B$26:$B$38,0),MATCH(IF(MONTH($A35)&lt;6,CONCATENATE(RIGHT(YEAR(EDATE($A35,-12)),2),"/",RIGHT(YEAR($A35),2)),CONCATENATE(RIGHT(YEAR($A35),2),"/",RIGHT(YEAR(EDATE($A35,12)),2))),Argentina!$B$26:$M$26,0))</f>
        <v>1111.5235298538996</v>
      </c>
      <c r="C35" s="19">
        <f>INDEX(Australia!$B$26:$M$38,MATCH(TEXT($A35,"mmmm"),Australia!$B$26:$B$38,0),MATCH(IF(MONTH($A35)&lt;7,CONCATENATE(RIGHT(YEAR(EDATE($A35,-12)),2),"/",RIGHT(YEAR($A35),2)),CONCATENATE(RIGHT(YEAR($A35),2),"/",RIGHT(YEAR(EDATE($A35,12)),2))),Australia!$B$26:$M$26,0))</f>
        <v>1009.891829987495</v>
      </c>
      <c r="D35" s="19">
        <f>INDEX('EU-27'!$B$26:$N$38,MATCH(TEXT($A35,"mmmm"),'EU-27'!$B$26:$B$38,0),MATCH(IF(MONTH($A35)&lt;4,CONCATENATE(RIGHT(YEAR(EDATE($A35,-12)),2),"/",RIGHT(YEAR($A35),2)),CONCATENATE(RIGHT(YEAR($A35),2),"/",RIGHT(YEAR(EDATE($A35,12)),2))),'EU-27'!$B$26:$N$26,0))</f>
        <v>10370.366962800003</v>
      </c>
      <c r="E35" s="19">
        <f>INDEX('New Zealand'!$B$26:$M$38,MATCH(TEXT($A35,"mmmm"),'New Zealand'!$B$26:$B$38,0),MATCH(IF(MONTH($A35)&lt;6,CONCATENATE(RIGHT(YEAR(EDATE($A35,-12)),2),"/",RIGHT(YEAR($A35),2)),CONCATENATE(RIGHT(YEAR($A35),2),"/",RIGHT(YEAR(EDATE($A35,12)),2))),'New Zealand'!$B$26:$M$26,0))</f>
        <v>2894.375998540881</v>
      </c>
      <c r="F35" s="19">
        <f>INDEX('United States'!$B$26:$M$38,MATCH(TEXT($A35,"mmmm"),'United States'!$B$26:$B$38,0),MATCH(IF(MONTH($A35)&lt;4,CONCATENATE(RIGHT(YEAR(EDATE($A35,-12)),2),"/",RIGHT(YEAR($A35),2)),CONCATENATE(RIGHT(YEAR($A35),2),"/",RIGHT(YEAR(EDATE($A35,12)),2))),'United States'!$B$26:$M$26,0))</f>
        <v>7349.0351153097599</v>
      </c>
      <c r="G35" s="13">
        <f t="shared" si="7"/>
        <v>22735.193436492038</v>
      </c>
      <c r="I35" t="str">
        <f t="shared" si="8"/>
        <v>15/16</v>
      </c>
      <c r="K35" s="13">
        <f t="shared" si="17"/>
        <v>11996.767812996615</v>
      </c>
      <c r="L35" s="13">
        <f t="shared" si="18"/>
        <v>9825.858194810502</v>
      </c>
      <c r="M35" s="13">
        <f t="shared" si="19"/>
        <v>132156.24915119997</v>
      </c>
      <c r="N35" s="13">
        <f t="shared" si="20"/>
        <v>20960.654317950015</v>
      </c>
      <c r="O35" s="13">
        <f t="shared" si="21"/>
        <v>91843.33622827295</v>
      </c>
      <c r="P35" s="13">
        <f t="shared" si="28"/>
        <v>266782.8657052301</v>
      </c>
      <c r="R35" s="13">
        <f t="shared" si="22"/>
        <v>1035.7678129966152</v>
      </c>
      <c r="S35" s="13">
        <f t="shared" si="23"/>
        <v>322.63997158920938</v>
      </c>
      <c r="T35" s="13">
        <f t="shared" si="24"/>
        <v>2545.7308427999524</v>
      </c>
      <c r="U35" s="13">
        <f t="shared" si="25"/>
        <v>-164.82316801196066</v>
      </c>
      <c r="V35" s="13">
        <f t="shared" si="26"/>
        <v>1317.5666264995089</v>
      </c>
      <c r="W35" s="13">
        <f t="shared" si="27"/>
        <v>5056.882085873367</v>
      </c>
      <c r="Y35">
        <v>30</v>
      </c>
      <c r="Z35" s="20">
        <f t="shared" si="9"/>
        <v>37.050784328463322</v>
      </c>
      <c r="AA35" s="20">
        <f t="shared" si="10"/>
        <v>33.663060999583166</v>
      </c>
      <c r="AB35" s="20">
        <f t="shared" si="11"/>
        <v>345.6788987600001</v>
      </c>
      <c r="AC35" s="20">
        <f t="shared" si="12"/>
        <v>96.479199951362702</v>
      </c>
      <c r="AD35" s="20">
        <f t="shared" si="13"/>
        <v>244.96783717699199</v>
      </c>
      <c r="AE35" s="20">
        <f t="shared" si="14"/>
        <v>757.83978121640132</v>
      </c>
    </row>
    <row r="36" spans="1:31">
      <c r="A36" s="15">
        <v>42339</v>
      </c>
      <c r="B36" s="19">
        <f>INDEX(Argentina!$B$26:$M$38,MATCH(TEXT(A36,"mmmm"),Argentina!$B$26:$B$38,0),MATCH(IF(MONTH($A36)&lt;6,CONCATENATE(RIGHT(YEAR(EDATE($A36,-12)),2),"/",RIGHT(YEAR($A36),2)),CONCATENATE(RIGHT(YEAR($A36),2),"/",RIGHT(YEAR(EDATE($A36,12)),2))),Argentina!$B$26:$M$26,0))</f>
        <v>1065.2304595363987</v>
      </c>
      <c r="C36" s="19">
        <f>INDEX(Australia!$B$26:$M$38,MATCH(TEXT($A36,"mmmm"),Australia!$B$26:$B$38,0),MATCH(IF(MONTH($A36)&lt;7,CONCATENATE(RIGHT(YEAR(EDATE($A36,-12)),2),"/",RIGHT(YEAR($A36),2)),CONCATENATE(RIGHT(YEAR($A36),2),"/",RIGHT(YEAR(EDATE($A36,12)),2))),Australia!$B$26:$M$26,0))</f>
        <v>917.46894777149248</v>
      </c>
      <c r="D36" s="19">
        <f>INDEX('EU-27'!$B$26:$N$38,MATCH(TEXT($A36,"mmmm"),'EU-27'!$B$26:$B$38,0),MATCH(IF(MONTH($A36)&lt;4,CONCATENATE(RIGHT(YEAR(EDATE($A36,-12)),2),"/",RIGHT(YEAR($A36),2)),CONCATENATE(RIGHT(YEAR($A36),2),"/",RIGHT(YEAR(EDATE($A36,12)),2))),'EU-27'!$B$26:$N$26,0))</f>
        <v>10904.485539600002</v>
      </c>
      <c r="E36" s="19">
        <f>INDEX('New Zealand'!$B$26:$M$38,MATCH(TEXT($A36,"mmmm"),'New Zealand'!$B$26:$B$38,0),MATCH(IF(MONTH($A36)&lt;6,CONCATENATE(RIGHT(YEAR(EDATE($A36,-12)),2),"/",RIGHT(YEAR($A36),2)),CONCATENATE(RIGHT(YEAR($A36),2),"/",RIGHT(YEAR(EDATE($A36,12)),2))),'New Zealand'!$B$26:$M$26,0))</f>
        <v>2685.1194060956223</v>
      </c>
      <c r="F36" s="19">
        <f>INDEX('United States'!$B$26:$M$38,MATCH(TEXT($A36,"mmmm"),'United States'!$B$26:$B$38,0),MATCH(IF(MONTH($A36)&lt;4,CONCATENATE(RIGHT(YEAR(EDATE($A36,-12)),2),"/",RIGHT(YEAR($A36),2)),CONCATENATE(RIGHT(YEAR($A36),2),"/",RIGHT(YEAR(EDATE($A36,12)),2))),'United States'!$B$26:$M$26,0))</f>
        <v>7681.6204723833607</v>
      </c>
      <c r="G36" s="13">
        <f t="shared" si="7"/>
        <v>23253.924825386875</v>
      </c>
      <c r="I36" t="str">
        <f t="shared" si="8"/>
        <v>15/16</v>
      </c>
      <c r="K36" s="13">
        <f t="shared" si="17"/>
        <v>12060.898272533013</v>
      </c>
      <c r="L36" s="13">
        <f t="shared" si="18"/>
        <v>9797.176712901799</v>
      </c>
      <c r="M36" s="13">
        <f t="shared" si="19"/>
        <v>132738.39158999998</v>
      </c>
      <c r="N36" s="13">
        <f t="shared" si="20"/>
        <v>20917.905328386951</v>
      </c>
      <c r="O36" s="13">
        <f t="shared" si="21"/>
        <v>91889.149310571855</v>
      </c>
      <c r="P36" s="13">
        <f t="shared" si="28"/>
        <v>267403.52121439361</v>
      </c>
      <c r="R36" s="13">
        <f t="shared" si="22"/>
        <v>1050.9982725330119</v>
      </c>
      <c r="S36" s="13">
        <f t="shared" si="23"/>
        <v>283.918180050312</v>
      </c>
      <c r="T36" s="13">
        <f t="shared" si="24"/>
        <v>3012.3537995999795</v>
      </c>
      <c r="U36" s="13">
        <f t="shared" si="25"/>
        <v>-295.41258451463727</v>
      </c>
      <c r="V36" s="13">
        <f t="shared" si="26"/>
        <v>1123.7420475427352</v>
      </c>
      <c r="W36" s="13">
        <f t="shared" si="27"/>
        <v>5175.5997152113705</v>
      </c>
      <c r="Y36">
        <v>31</v>
      </c>
      <c r="Z36" s="20">
        <f t="shared" si="9"/>
        <v>34.36227288827093</v>
      </c>
      <c r="AA36" s="20">
        <f t="shared" si="10"/>
        <v>29.595772508757822</v>
      </c>
      <c r="AB36" s="20">
        <f t="shared" si="11"/>
        <v>351.75759805161294</v>
      </c>
      <c r="AC36" s="20">
        <f t="shared" si="12"/>
        <v>86.616755035342649</v>
      </c>
      <c r="AD36" s="20">
        <f t="shared" si="13"/>
        <v>247.79420878656003</v>
      </c>
      <c r="AE36" s="20">
        <f t="shared" si="14"/>
        <v>750.12660727054435</v>
      </c>
    </row>
    <row r="37" spans="1:31">
      <c r="A37" s="15">
        <v>42370</v>
      </c>
      <c r="B37" s="19">
        <f>INDEX(Argentina!$B$26:$M$38,MATCH(TEXT(A37,"mmmm"),Argentina!$B$26:$B$38,0),MATCH(IF(MONTH($A37)&lt;6,CONCATENATE(RIGHT(YEAR(EDATE($A37,-12)),2),"/",RIGHT(YEAR($A37),2)),CONCATENATE(RIGHT(YEAR($A37),2),"/",RIGHT(YEAR(EDATE($A37,12)),2))),Argentina!$B$26:$M$26,0))</f>
        <v>905.82853245908507</v>
      </c>
      <c r="C37" s="19">
        <f>INDEX(Australia!$B$26:$M$38,MATCH(TEXT($A37,"mmmm"),Australia!$B$26:$B$38,0),MATCH(IF(MONTH($A37)&lt;7,CONCATENATE(RIGHT(YEAR(EDATE($A37,-12)),2),"/",RIGHT(YEAR($A37),2)),CONCATENATE(RIGHT(YEAR($A37),2),"/",RIGHT(YEAR(EDATE($A37,12)),2))),Australia!$B$26:$M$26,0))</f>
        <v>812.65339504189649</v>
      </c>
      <c r="D37" s="19">
        <f>INDEX('EU-27'!$B$26:$N$38,MATCH(TEXT($A37,"mmmm"),'EU-27'!$B$26:$B$38,0),MATCH(IF(MONTH($A37)&lt;4,CONCATENATE(RIGHT(YEAR(EDATE($A37,-12)),2),"/",RIGHT(YEAR($A37),2)),CONCATENATE(RIGHT(YEAR($A37),2),"/",RIGHT(YEAR(EDATE($A37,12)),2))),'EU-27'!$B$26:$N$26,0))</f>
        <v>11069.9712036</v>
      </c>
      <c r="E37" s="19">
        <f>INDEX('New Zealand'!$B$26:$M$38,MATCH(TEXT($A37,"mmmm"),'New Zealand'!$B$26:$B$38,0),MATCH(IF(MONTH($A37)&lt;6,CONCATENATE(RIGHT(YEAR(EDATE($A37,-12)),2),"/",RIGHT(YEAR($A37),2)),CONCATENATE(RIGHT(YEAR($A37),2),"/",RIGHT(YEAR(EDATE($A37,12)),2))),'New Zealand'!$B$26:$M$26,0))</f>
        <v>2358.0723033457298</v>
      </c>
      <c r="F37" s="19">
        <f>INDEX('United States'!$B$26:$M$38,MATCH(TEXT($A37,"mmmm"),'United States'!$B$26:$B$38,0),MATCH(IF(MONTH($A37)&lt;4,CONCATENATE(RIGHT(YEAR(EDATE($A37,-12)),2),"/",RIGHT(YEAR($A37),2)),CONCATENATE(RIGHT(YEAR($A37),2),"/",RIGHT(YEAR(EDATE($A37,12)),2))),'United States'!$B$26:$M$26,0))</f>
        <v>7793.9506260969601</v>
      </c>
      <c r="G37" s="13">
        <f t="shared" si="7"/>
        <v>22940.476060543671</v>
      </c>
      <c r="I37" t="str">
        <f t="shared" si="8"/>
        <v>15/16</v>
      </c>
      <c r="K37" s="13">
        <f t="shared" si="17"/>
        <v>11992.936668668615</v>
      </c>
      <c r="L37" s="13">
        <f t="shared" si="18"/>
        <v>9777.2435908736934</v>
      </c>
      <c r="M37" s="13">
        <f t="shared" si="19"/>
        <v>133282.62965399999</v>
      </c>
      <c r="N37" s="13">
        <f t="shared" si="20"/>
        <v>20866.26428323927</v>
      </c>
      <c r="O37" s="13">
        <f t="shared" si="21"/>
        <v>91890.470841792019</v>
      </c>
      <c r="P37" s="13">
        <f t="shared" si="28"/>
        <v>267809.54503857356</v>
      </c>
      <c r="R37" s="13">
        <f t="shared" si="22"/>
        <v>966.54653234513171</v>
      </c>
      <c r="S37" s="13">
        <f t="shared" si="23"/>
        <v>236.78355399220709</v>
      </c>
      <c r="T37" s="13">
        <f t="shared" si="24"/>
        <v>3655.4753747999785</v>
      </c>
      <c r="U37" s="13">
        <f t="shared" si="25"/>
        <v>-354.81357577200106</v>
      </c>
      <c r="V37" s="13">
        <f t="shared" si="26"/>
        <v>946.21635363457608</v>
      </c>
      <c r="W37" s="13">
        <f t="shared" si="27"/>
        <v>5450.208238999825</v>
      </c>
      <c r="Y37">
        <v>31</v>
      </c>
      <c r="Z37" s="20">
        <f t="shared" si="9"/>
        <v>29.220275240615646</v>
      </c>
      <c r="AA37" s="20">
        <f t="shared" si="10"/>
        <v>26.21462564651279</v>
      </c>
      <c r="AB37" s="20">
        <f t="shared" si="11"/>
        <v>357.09584527741936</v>
      </c>
      <c r="AC37" s="20">
        <f t="shared" si="12"/>
        <v>76.066848495023535</v>
      </c>
      <c r="AD37" s="20">
        <f t="shared" si="13"/>
        <v>251.41776213215999</v>
      </c>
      <c r="AE37" s="20">
        <f t="shared" si="14"/>
        <v>740.01535679173128</v>
      </c>
    </row>
    <row r="38" spans="1:31">
      <c r="A38" s="15">
        <v>42401</v>
      </c>
      <c r="B38" s="19">
        <f>INDEX(Argentina!$B$26:$M$38,MATCH(TEXT(A38,"mmmm"),Argentina!$B$26:$B$38,0),MATCH(IF(MONTH($A38)&lt;6,CONCATENATE(RIGHT(YEAR(EDATE($A38,-12)),2),"/",RIGHT(YEAR($A38),2)),CONCATENATE(RIGHT(YEAR($A38),2),"/",RIGHT(YEAR(EDATE($A38,12)),2))),Argentina!$B$26:$M$26,0))</f>
        <v>777.83842919894005</v>
      </c>
      <c r="C38" s="19">
        <f>INDEX(Australia!$B$26:$M$38,MATCH(TEXT($A38,"mmmm"),Australia!$B$26:$B$38,0),MATCH(IF(MONTH($A38)&lt;7,CONCATENATE(RIGHT(YEAR(EDATE($A38,-12)),2),"/",RIGHT(YEAR($A38),2)),CONCATENATE(RIGHT(YEAR($A38),2),"/",RIGHT(YEAR(EDATE($A38,12)),2))),Australia!$B$26:$M$26,0))</f>
        <v>685.27881520221649</v>
      </c>
      <c r="D38" s="19">
        <f>INDEX('EU-27'!$B$26:$N$38,MATCH(TEXT($A38,"mmmm"),'EU-27'!$B$26:$B$38,0),MATCH(IF(MONTH($A38)&lt;4,CONCATENATE(RIGHT(YEAR(EDATE($A38,-12)),2),"/",RIGHT(YEAR($A38),2)),CONCATENATE(RIGHT(YEAR($A38),2),"/",RIGHT(YEAR(EDATE($A38,12)),2))),'EU-27'!$B$26:$N$26,0))</f>
        <v>10733.580802799999</v>
      </c>
      <c r="E38" s="19">
        <f>INDEX('New Zealand'!$B$26:$M$38,MATCH(TEXT($A38,"mmmm"),'New Zealand'!$B$26:$B$38,0),MATCH(IF(MONTH($A38)&lt;6,CONCATENATE(RIGHT(YEAR(EDATE($A38,-12)),2),"/",RIGHT(YEAR($A38),2)),CONCATENATE(RIGHT(YEAR($A38),2),"/",RIGHT(YEAR(EDATE($A38,12)),2))),'New Zealand'!$B$26:$M$26,0))</f>
        <v>1909.4237525972394</v>
      </c>
      <c r="F38" s="19">
        <f>INDEX('United States'!$B$26:$M$38,MATCH(TEXT($A38,"mmmm"),'United States'!$B$26:$B$38,0),MATCH(IF(MONTH($A38)&lt;4,CONCATENATE(RIGHT(YEAR(EDATE($A38,-12)),2),"/",RIGHT(YEAR($A38),2)),CONCATENATE(RIGHT(YEAR($A38),2),"/",RIGHT(YEAR(EDATE($A38,12)),2))),'United States'!$B$26:$M$26,0))</f>
        <v>7446.3879151948804</v>
      </c>
      <c r="G38" s="13">
        <f t="shared" si="7"/>
        <v>21552.509714993277</v>
      </c>
      <c r="I38" t="str">
        <f t="shared" si="8"/>
        <v>15/16</v>
      </c>
      <c r="K38" s="13">
        <f t="shared" si="17"/>
        <v>12024.053093462653</v>
      </c>
      <c r="L38" s="13">
        <f t="shared" si="18"/>
        <v>9779.2303260059107</v>
      </c>
      <c r="M38" s="13">
        <f t="shared" si="19"/>
        <v>134259.20872679999</v>
      </c>
      <c r="N38" s="13">
        <f t="shared" si="20"/>
        <v>20968.782808256972</v>
      </c>
      <c r="O38" s="13">
        <f t="shared" si="21"/>
        <v>92213.805480324503</v>
      </c>
      <c r="P38" s="13">
        <f t="shared" si="28"/>
        <v>269245.08043485001</v>
      </c>
      <c r="R38" s="13">
        <f t="shared" si="22"/>
        <v>1128.7409527342661</v>
      </c>
      <c r="S38" s="13">
        <f t="shared" si="23"/>
        <v>180.5866030844245</v>
      </c>
      <c r="T38" s="13">
        <f t="shared" si="24"/>
        <v>4773.999193199983</v>
      </c>
      <c r="U38" s="13">
        <f t="shared" si="25"/>
        <v>-142.99175125700276</v>
      </c>
      <c r="V38" s="13">
        <f t="shared" si="26"/>
        <v>1153.6967551997077</v>
      </c>
      <c r="W38" s="13">
        <f t="shared" si="27"/>
        <v>7094.0317529613385</v>
      </c>
      <c r="Y38">
        <v>29</v>
      </c>
      <c r="Z38" s="20">
        <f t="shared" si="9"/>
        <v>26.822014799963451</v>
      </c>
      <c r="AA38" s="20">
        <f t="shared" si="10"/>
        <v>23.630303972490225</v>
      </c>
      <c r="AB38" s="20">
        <f t="shared" si="11"/>
        <v>370.12347595862065</v>
      </c>
      <c r="AC38" s="20">
        <f t="shared" si="12"/>
        <v>65.84219836542205</v>
      </c>
      <c r="AD38" s="20">
        <f t="shared" si="13"/>
        <v>256.77199707568553</v>
      </c>
      <c r="AE38" s="20">
        <f t="shared" si="14"/>
        <v>743.18999017218198</v>
      </c>
    </row>
    <row r="39" spans="1:31">
      <c r="A39" s="15">
        <v>42430</v>
      </c>
      <c r="B39" s="19">
        <f>INDEX(Argentina!$B$26:$M$38,MATCH(TEXT(A39,"mmmm"),Argentina!$B$26:$B$38,0),MATCH(IF(MONTH($A39)&lt;6,CONCATENATE(RIGHT(YEAR(EDATE($A39,-12)),2),"/",RIGHT(YEAR($A39),2)),CONCATENATE(RIGHT(YEAR($A39),2),"/",RIGHT(YEAR(EDATE($A39,12)),2))),Argentina!$B$26:$M$26,0))</f>
        <v>813.35177376910701</v>
      </c>
      <c r="C39" s="19">
        <f>INDEX(Australia!$B$26:$M$38,MATCH(TEXT($A39,"mmmm"),Australia!$B$26:$B$38,0),MATCH(IF(MONTH($A39)&lt;7,CONCATENATE(RIGHT(YEAR(EDATE($A39,-12)),2),"/",RIGHT(YEAR($A39),2)),CONCATENATE(RIGHT(YEAR($A39),2),"/",RIGHT(YEAR(EDATE($A39,12)),2))),Australia!$B$26:$M$26,0))</f>
        <v>672.61908370359322</v>
      </c>
      <c r="D39" s="19">
        <f>INDEX('EU-27'!$B$26:$N$38,MATCH(TEXT($A39,"mmmm"),'EU-27'!$B$26:$B$38,0),MATCH(IF(MONTH($A39)&lt;4,CONCATENATE(RIGHT(YEAR(EDATE($A39,-12)),2),"/",RIGHT(YEAR($A39),2)),CONCATENATE(RIGHT(YEAR($A39),2),"/",RIGHT(YEAR(EDATE($A39,12)),2))),'EU-27'!$B$26:$N$26,0))</f>
        <v>11798.8073604</v>
      </c>
      <c r="E39" s="19">
        <f>INDEX('New Zealand'!$B$26:$M$38,MATCH(TEXT($A39,"mmmm"),'New Zealand'!$B$26:$B$38,0),MATCH(IF(MONTH($A39)&lt;6,CONCATENATE(RIGHT(YEAR(EDATE($A39,-12)),2),"/",RIGHT(YEAR($A39),2)),CONCATENATE(RIGHT(YEAR($A39),2),"/",RIGHT(YEAR(EDATE($A39,12)),2))),'New Zealand'!$B$26:$M$26,0))</f>
        <v>1685.3558962827037</v>
      </c>
      <c r="F39" s="19">
        <f>INDEX('United States'!$B$26:$M$38,MATCH(TEXT($A39,"mmmm"),'United States'!$B$26:$B$38,0),MATCH(IF(MONTH($A39)&lt;4,CONCATENATE(RIGHT(YEAR(EDATE($A39,-12)),2),"/",RIGHT(YEAR($A39),2)),CONCATENATE(RIGHT(YEAR($A39),2),"/",RIGHT(YEAR(EDATE($A39,12)),2))),'United States'!$B$26:$M$26,0))</f>
        <v>8105.8319940547208</v>
      </c>
      <c r="G39" s="13">
        <f t="shared" si="7"/>
        <v>23075.966108210123</v>
      </c>
      <c r="I39" t="str">
        <f t="shared" si="8"/>
        <v>15/16</v>
      </c>
      <c r="K39" s="13">
        <f t="shared" si="17"/>
        <v>11973.435077474878</v>
      </c>
      <c r="L39" s="13">
        <f t="shared" si="18"/>
        <v>9760.3039536495053</v>
      </c>
      <c r="M39" s="13">
        <f t="shared" si="19"/>
        <v>134922.53043000001</v>
      </c>
      <c r="N39" s="13">
        <f t="shared" si="20"/>
        <v>20955.149818202903</v>
      </c>
      <c r="O39" s="13">
        <f t="shared" si="21"/>
        <v>92353.006768848019</v>
      </c>
      <c r="P39" s="13">
        <f t="shared" si="28"/>
        <v>269964.42604817532</v>
      </c>
      <c r="R39" s="13">
        <f t="shared" si="22"/>
        <v>1040.8531469896097</v>
      </c>
      <c r="S39" s="13">
        <f t="shared" si="23"/>
        <v>112.54676870801995</v>
      </c>
      <c r="T39" s="13">
        <f t="shared" si="24"/>
        <v>5591.3662956000044</v>
      </c>
      <c r="U39" s="13">
        <f t="shared" si="25"/>
        <v>-142.01431189939103</v>
      </c>
      <c r="V39" s="13">
        <f t="shared" si="26"/>
        <v>1180.1273796028981</v>
      </c>
      <c r="W39" s="13">
        <f t="shared" si="27"/>
        <v>7782.8792790011503</v>
      </c>
      <c r="Y39">
        <v>31</v>
      </c>
      <c r="Z39" s="20">
        <f t="shared" si="9"/>
        <v>26.237153992551839</v>
      </c>
      <c r="AA39" s="20">
        <f t="shared" si="10"/>
        <v>21.697389796890103</v>
      </c>
      <c r="AB39" s="20">
        <f t="shared" si="11"/>
        <v>380.60668904516132</v>
      </c>
      <c r="AC39" s="20">
        <f t="shared" si="12"/>
        <v>54.366319234925925</v>
      </c>
      <c r="AD39" s="20">
        <f t="shared" si="13"/>
        <v>261.47845142112004</v>
      </c>
      <c r="AE39" s="20">
        <f t="shared" si="14"/>
        <v>744.38600349064927</v>
      </c>
    </row>
    <row r="40" spans="1:31">
      <c r="A40" s="15">
        <v>42461</v>
      </c>
      <c r="B40" s="19">
        <f>INDEX(Argentina!$B$26:$M$38,MATCH(TEXT(A40,"mmmm"),Argentina!$B$26:$B$38,0),MATCH(IF(MONTH($A40)&lt;6,CONCATENATE(RIGHT(YEAR(EDATE($A40,-12)),2),"/",RIGHT(YEAR($A40),2)),CONCATENATE(RIGHT(YEAR($A40),2),"/",RIGHT(YEAR(EDATE($A40,12)),2))),Argentina!$B$26:$M$26,0))</f>
        <v>696.74703382737755</v>
      </c>
      <c r="C40" s="19">
        <f>INDEX(Australia!$B$26:$M$38,MATCH(TEXT($A40,"mmmm"),Australia!$B$26:$B$38,0),MATCH(IF(MONTH($A40)&lt;7,CONCATENATE(RIGHT(YEAR(EDATE($A40,-12)),2),"/",RIGHT(YEAR($A40),2)),CONCATENATE(RIGHT(YEAR($A40),2),"/",RIGHT(YEAR(EDATE($A40,12)),2))),Australia!$B$26:$M$26,0))</f>
        <v>662.67106804818764</v>
      </c>
      <c r="D40" s="19">
        <f>INDEX('EU-27'!$B$26:$N$38,MATCH(TEXT($A40,"mmmm"),'EU-27'!$B$26:$B$38,0),MATCH(IF(MONTH($A40)&lt;4,CONCATENATE(RIGHT(YEAR(EDATE($A40,-12)),2),"/",RIGHT(YEAR($A40),2)),CONCATENATE(RIGHT(YEAR($A40),2),"/",RIGHT(YEAR(EDATE($A40,12)),2))),'EU-27'!$B$26:$N$26,0))</f>
        <v>11866.6623096</v>
      </c>
      <c r="E40" s="19">
        <f>INDEX('New Zealand'!$B$26:$M$38,MATCH(TEXT($A40,"mmmm"),'New Zealand'!$B$26:$B$38,0),MATCH(IF(MONTH($A40)&lt;6,CONCATENATE(RIGHT(YEAR(EDATE($A40,-12)),2),"/",RIGHT(YEAR($A40),2)),CONCATENATE(RIGHT(YEAR($A40),2),"/",RIGHT(YEAR(EDATE($A40,12)),2))),'New Zealand'!$B$26:$M$26,0))</f>
        <v>1321.3696594239389</v>
      </c>
      <c r="F40" s="19">
        <f>INDEX('United States'!$B$26:$M$38,MATCH(TEXT($A40,"mmmm"),'United States'!$B$26:$B$38,0),MATCH(IF(MONTH($A40)&lt;4,CONCATENATE(RIGHT(YEAR(EDATE($A40,-12)),2),"/",RIGHT(YEAR($A40),2)),CONCATENATE(RIGHT(YEAR($A40),2),"/",RIGHT(YEAR(EDATE($A40,12)),2))),'United States'!$B$26:$M$26,0))</f>
        <v>7905.8402694038405</v>
      </c>
      <c r="G40" s="13">
        <f t="shared" si="7"/>
        <v>22453.290340303345</v>
      </c>
      <c r="I40" t="str">
        <f t="shared" si="8"/>
        <v>15/16</v>
      </c>
      <c r="K40" s="13">
        <f t="shared" si="17"/>
        <v>11790.821060461218</v>
      </c>
      <c r="L40" s="13">
        <f t="shared" si="18"/>
        <v>9755.8445696776926</v>
      </c>
      <c r="M40" s="13">
        <f t="shared" si="19"/>
        <v>135153.21977640002</v>
      </c>
      <c r="N40" s="13">
        <f t="shared" si="20"/>
        <v>20920.610203181124</v>
      </c>
      <c r="O40" s="13">
        <f t="shared" si="21"/>
        <v>92419.964350669441</v>
      </c>
      <c r="P40" s="13">
        <f t="shared" si="28"/>
        <v>270040.45996038947</v>
      </c>
      <c r="R40" s="13">
        <f t="shared" si="22"/>
        <v>776.67807913490833</v>
      </c>
      <c r="S40" s="13">
        <f t="shared" si="23"/>
        <v>72.102355766206529</v>
      </c>
      <c r="T40" s="13">
        <f t="shared" si="24"/>
        <v>5635.8939816000202</v>
      </c>
      <c r="U40" s="13">
        <f t="shared" si="25"/>
        <v>-282.74199170011707</v>
      </c>
      <c r="V40" s="13">
        <f t="shared" si="26"/>
        <v>1108.3241833075153</v>
      </c>
      <c r="W40" s="13">
        <f t="shared" si="27"/>
        <v>7310.2566081085242</v>
      </c>
      <c r="Y40">
        <v>30</v>
      </c>
      <c r="Z40" s="20">
        <f t="shared" si="9"/>
        <v>23.224901127579251</v>
      </c>
      <c r="AA40" s="20">
        <f t="shared" si="10"/>
        <v>22.089035601606255</v>
      </c>
      <c r="AB40" s="20">
        <f t="shared" si="11"/>
        <v>395.55541032000002</v>
      </c>
      <c r="AC40" s="20">
        <f t="shared" si="12"/>
        <v>44.045655314131295</v>
      </c>
      <c r="AD40" s="20">
        <f t="shared" si="13"/>
        <v>263.52800898012799</v>
      </c>
      <c r="AE40" s="20">
        <f t="shared" si="14"/>
        <v>748.44301134344482</v>
      </c>
    </row>
    <row r="41" spans="1:31">
      <c r="A41" s="15">
        <v>42491</v>
      </c>
      <c r="B41" s="19">
        <f>INDEX(Argentina!$B$26:$M$38,MATCH(TEXT(A41,"mmmm"),Argentina!$B$26:$B$38,0),MATCH(IF(MONTH($A41)&lt;6,CONCATENATE(RIGHT(YEAR(EDATE($A41,-12)),2),"/",RIGHT(YEAR($A41),2)),CONCATENATE(RIGHT(YEAR($A41),2),"/",RIGHT(YEAR(EDATE($A41,12)),2))),Argentina!$B$26:$M$26,0))</f>
        <v>740.65727679334475</v>
      </c>
      <c r="C41" s="19">
        <f>INDEX(Australia!$B$26:$M$38,MATCH(TEXT($A41,"mmmm"),Australia!$B$26:$B$38,0),MATCH(IF(MONTH($A41)&lt;7,CONCATENATE(RIGHT(YEAR(EDATE($A41,-12)),2),"/",RIGHT(YEAR($A41),2)),CONCATENATE(RIGHT(YEAR($A41),2),"/",RIGHT(YEAR(EDATE($A41,12)),2))),Australia!$B$26:$M$26,0))</f>
        <v>681.35245924259812</v>
      </c>
      <c r="D41" s="19">
        <f>INDEX('EU-27'!$B$26:$N$38,MATCH(TEXT($A41,"mmmm"),'EU-27'!$B$26:$B$38,0),MATCH(IF(MONTH($A41)&lt;4,CONCATENATE(RIGHT(YEAR(EDATE($A41,-12)),2),"/",RIGHT(YEAR($A41),2)),CONCATENATE(RIGHT(YEAR($A41),2),"/",RIGHT(YEAR(EDATE($A41,12)),2))),'EU-27'!$B$26:$N$26,0))</f>
        <v>12440.763543600004</v>
      </c>
      <c r="E41" s="19">
        <f>INDEX('New Zealand'!$B$26:$M$38,MATCH(TEXT($A41,"mmmm"),'New Zealand'!$B$26:$B$38,0),MATCH(IF(MONTH($A41)&lt;6,CONCATENATE(RIGHT(YEAR(EDATE($A41,-12)),2),"/",RIGHT(YEAR($A41),2)),CONCATENATE(RIGHT(YEAR($A41),2),"/",RIGHT(YEAR(EDATE($A41,12)),2))),'New Zealand'!$B$26:$M$26,0))</f>
        <v>800.65610019843257</v>
      </c>
      <c r="F41" s="19">
        <f>INDEX('United States'!$B$26:$M$38,MATCH(TEXT($A41,"mmmm"),'United States'!$B$26:$B$38,0),MATCH(IF(MONTH($A41)&lt;4,CONCATENATE(RIGHT(YEAR(EDATE($A41,-12)),2),"/",RIGHT(YEAR($A41),2)),CONCATENATE(RIGHT(YEAR($A41),2),"/",RIGHT(YEAR(EDATE($A41,12)),2))),'United States'!$B$26:$M$26,0))</f>
        <v>8199.2202002793601</v>
      </c>
      <c r="G41" s="13">
        <f t="shared" si="7"/>
        <v>22862.649580113739</v>
      </c>
      <c r="K41" s="13">
        <f t="shared" si="17"/>
        <v>11582.075119011961</v>
      </c>
      <c r="L41" s="13">
        <f t="shared" si="18"/>
        <v>9728.812978244172</v>
      </c>
      <c r="M41" s="13">
        <f t="shared" si="19"/>
        <v>135353.57979600001</v>
      </c>
      <c r="N41" s="13">
        <f t="shared" si="20"/>
        <v>20947.800941565809</v>
      </c>
      <c r="O41" s="13">
        <f t="shared" si="21"/>
        <v>92501.458775912644</v>
      </c>
      <c r="P41" s="13">
        <f t="shared" si="28"/>
        <v>270113.72761073458</v>
      </c>
      <c r="R41" s="13">
        <f t="shared" si="22"/>
        <v>519.22891944305047</v>
      </c>
      <c r="S41" s="13">
        <f t="shared" si="23"/>
        <v>18.029012706565481</v>
      </c>
      <c r="T41" s="13">
        <f t="shared" si="24"/>
        <v>5487.131692800016</v>
      </c>
      <c r="U41" s="13">
        <f t="shared" si="25"/>
        <v>-330.3282203083545</v>
      </c>
      <c r="V41" s="13">
        <f t="shared" si="26"/>
        <v>1042.6881327062438</v>
      </c>
      <c r="W41" s="13">
        <f t="shared" si="27"/>
        <v>6736.7495373474667</v>
      </c>
      <c r="Y41">
        <v>31</v>
      </c>
      <c r="Z41" s="20">
        <f t="shared" si="9"/>
        <v>23.892170219140151</v>
      </c>
      <c r="AA41" s="20">
        <f t="shared" si="10"/>
        <v>21.979111588470907</v>
      </c>
      <c r="AB41" s="20">
        <f t="shared" si="11"/>
        <v>401.31495301935496</v>
      </c>
      <c r="AC41" s="20">
        <f t="shared" si="12"/>
        <v>25.82761613543331</v>
      </c>
      <c r="AD41" s="20">
        <f t="shared" si="13"/>
        <v>264.49097420255998</v>
      </c>
      <c r="AE41" s="20">
        <f t="shared" si="14"/>
        <v>737.50482516495936</v>
      </c>
    </row>
    <row r="42" spans="1:31">
      <c r="A42" s="15">
        <v>42522</v>
      </c>
      <c r="B42" s="19">
        <f>INDEX(Argentina!$B$26:$M$38,MATCH(TEXT(A42,"mmmm"),Argentina!$B$26:$B$38,0),MATCH(IF(MONTH($A42)&lt;6,CONCATENATE(RIGHT(YEAR(EDATE($A42,-12)),2),"/",RIGHT(YEAR($A42),2)),CONCATENATE(RIGHT(YEAR($A42),2),"/",RIGHT(YEAR(EDATE($A42,12)),2))),Argentina!$B$26:$M$26,0))</f>
        <v>775.19692886902442</v>
      </c>
      <c r="C42" s="19">
        <f>INDEX(Australia!$B$26:$M$38,MATCH(TEXT($A42,"mmmm"),Australia!$B$26:$B$38,0),MATCH(IF(MONTH($A42)&lt;7,CONCATENATE(RIGHT(YEAR(EDATE($A42,-12)),2),"/",RIGHT(YEAR($A42),2)),CONCATENATE(RIGHT(YEAR($A42),2),"/",RIGHT(YEAR(EDATE($A42,12)),2))),Australia!$B$26:$M$26,0))</f>
        <v>632.08954515486596</v>
      </c>
      <c r="D42" s="19">
        <f>INDEX('EU-27'!$B$26:$N$38,MATCH(TEXT($A42,"mmmm"),'EU-27'!$B$26:$B$38,0),MATCH(IF(MONTH($A42)&lt;4,CONCATENATE(RIGHT(YEAR(EDATE($A42,-12)),2),"/",RIGHT(YEAR($A42),2)),CONCATENATE(RIGHT(YEAR($A42),2),"/",RIGHT(YEAR(EDATE($A42,12)),2))),'EU-27'!$B$26:$N$26,0))</f>
        <v>11565.223957200002</v>
      </c>
      <c r="E42" s="19">
        <f>INDEX('New Zealand'!$B$26:$M$38,MATCH(TEXT($A42,"mmmm"),'New Zealand'!$B$26:$B$38,0),MATCH(IF(MONTH($A42)&lt;6,CONCATENATE(RIGHT(YEAR(EDATE($A42,-12)),2),"/",RIGHT(YEAR($A42),2)),CONCATENATE(RIGHT(YEAR($A42),2),"/",RIGHT(YEAR(EDATE($A42,12)),2))),'New Zealand'!$B$26:$M$26,0))</f>
        <v>143.02268936697442</v>
      </c>
      <c r="F42" s="19">
        <f>INDEX('United States'!$B$26:$M$38,MATCH(TEXT($A42,"mmmm"),'United States'!$B$26:$B$38,0),MATCH(IF(MONTH($A42)&lt;4,CONCATENATE(RIGHT(YEAR(EDATE($A42,-12)),2),"/",RIGHT(YEAR($A42),2)),CONCATENATE(RIGHT(YEAR($A42),2),"/",RIGHT(YEAR(EDATE($A42,12)),2))),'United States'!$B$26:$M$26,0))</f>
        <v>7828.3104378211201</v>
      </c>
      <c r="G42" s="13">
        <f t="shared" si="7"/>
        <v>20943.843558411987</v>
      </c>
      <c r="K42" s="13">
        <f t="shared" si="17"/>
        <v>11371.129817351924</v>
      </c>
      <c r="L42" s="13">
        <f t="shared" si="18"/>
        <v>9680.9074447531402</v>
      </c>
      <c r="M42" s="13">
        <f t="shared" si="19"/>
        <v>135202.38960720002</v>
      </c>
      <c r="N42" s="13">
        <f t="shared" si="20"/>
        <v>20947.702292684324</v>
      </c>
      <c r="O42" s="13">
        <f t="shared" si="21"/>
        <v>92619.515564913585</v>
      </c>
      <c r="P42" s="13">
        <f t="shared" si="28"/>
        <v>269821.644726903</v>
      </c>
      <c r="R42" s="13">
        <f t="shared" si="22"/>
        <v>187.54138725395387</v>
      </c>
      <c r="S42" s="13">
        <f t="shared" si="23"/>
        <v>-50.771539370362007</v>
      </c>
      <c r="T42" s="13">
        <f t="shared" si="24"/>
        <v>4914.8950860000332</v>
      </c>
      <c r="U42" s="13">
        <f t="shared" si="25"/>
        <v>-341.9158449979077</v>
      </c>
      <c r="V42" s="13">
        <f t="shared" si="26"/>
        <v>1081.4530484975839</v>
      </c>
      <c r="W42" s="13">
        <f t="shared" si="27"/>
        <v>5791.2021373832831</v>
      </c>
      <c r="Y42">
        <v>30</v>
      </c>
      <c r="Z42" s="20">
        <f t="shared" si="9"/>
        <v>25.839897628967481</v>
      </c>
      <c r="AA42" s="20">
        <f t="shared" si="10"/>
        <v>21.069651505162199</v>
      </c>
      <c r="AB42" s="20">
        <f t="shared" si="11"/>
        <v>385.50746524000004</v>
      </c>
      <c r="AC42" s="20">
        <f t="shared" si="12"/>
        <v>4.7674229788991473</v>
      </c>
      <c r="AD42" s="20">
        <f t="shared" si="13"/>
        <v>260.94368126070401</v>
      </c>
      <c r="AE42" s="20">
        <f t="shared" si="14"/>
        <v>698.12811861373291</v>
      </c>
    </row>
    <row r="43" spans="1:31">
      <c r="A43" s="15">
        <v>42552</v>
      </c>
      <c r="B43" s="19">
        <f>INDEX(Argentina!$B$26:$M$38,MATCH(TEXT(A43,"mmmm"),Argentina!$B$26:$B$38,0),MATCH(IF(MONTH($A43)&lt;6,CONCATENATE(RIGHT(YEAR(EDATE($A43,-12)),2),"/",RIGHT(YEAR($A43),2)),CONCATENATE(RIGHT(YEAR($A43),2),"/",RIGHT(YEAR(EDATE($A43,12)),2))),Argentina!$B$26:$M$26,0))</f>
        <v>840.87137301154303</v>
      </c>
      <c r="C43" s="19">
        <f>INDEX(Australia!$B$26:$M$38,MATCH(TEXT($A43,"mmmm"),Australia!$B$26:$B$38,0),MATCH(IF(MONTH($A43)&lt;7,CONCATENATE(RIGHT(YEAR(EDATE($A43,-12)),2),"/",RIGHT(YEAR($A43),2)),CONCATENATE(RIGHT(YEAR($A43),2),"/",RIGHT(YEAR(EDATE($A43,12)),2))),Australia!$B$26:$M$26,0))</f>
        <v>636.61577004816502</v>
      </c>
      <c r="D43" s="19">
        <f>INDEX('EU-27'!$B$26:$N$38,MATCH(TEXT($A43,"mmmm"),'EU-27'!$B$26:$B$38,0),MATCH(IF(MONTH($A43)&lt;4,CONCATENATE(RIGHT(YEAR(EDATE($A43,-12)),2),"/",RIGHT(YEAR($A43),2)),CONCATENATE(RIGHT(YEAR($A43),2),"/",RIGHT(YEAR(EDATE($A43,12)),2))),'EU-27'!$B$26:$N$26,0))</f>
        <v>11491.930511999999</v>
      </c>
      <c r="E43" s="19">
        <f>INDEX('New Zealand'!$B$26:$M$38,MATCH(TEXT($A43,"mmmm"),'New Zealand'!$B$26:$B$38,0),MATCH(IF(MONTH($A43)&lt;6,CONCATENATE(RIGHT(YEAR(EDATE($A43,-12)),2),"/",RIGHT(YEAR($A43),2)),CONCATENATE(RIGHT(YEAR($A43),2),"/",RIGHT(YEAR(EDATE($A43,12)),2))),'New Zealand'!$B$26:$M$26,0))</f>
        <v>224.34232394543338</v>
      </c>
      <c r="F43" s="19">
        <f>INDEX('United States'!$B$26:$M$38,MATCH(TEXT($A43,"mmmm"),'United States'!$B$26:$B$38,0),MATCH(IF(MONTH($A43)&lt;4,CONCATENATE(RIGHT(YEAR(EDATE($A43,-12)),2),"/",RIGHT(YEAR($A43),2)),CONCATENATE(RIGHT(YEAR($A43),2),"/",RIGHT(YEAR(EDATE($A43,12)),2))),'United States'!$B$26:$M$26,0))</f>
        <v>7888.6603635417596</v>
      </c>
      <c r="G43" s="13">
        <f t="shared" si="7"/>
        <v>21082.420342546902</v>
      </c>
      <c r="K43" s="13">
        <f t="shared" si="17"/>
        <v>11162.240093643684</v>
      </c>
      <c r="L43" s="13">
        <f t="shared" si="18"/>
        <v>9609.5865002490827</v>
      </c>
      <c r="M43" s="13">
        <f t="shared" si="19"/>
        <v>135090.1623576</v>
      </c>
      <c r="N43" s="13">
        <f t="shared" si="20"/>
        <v>20949.425346868742</v>
      </c>
      <c r="O43" s="13">
        <f t="shared" si="21"/>
        <v>92727.440614559993</v>
      </c>
      <c r="P43" s="13">
        <f t="shared" si="28"/>
        <v>269538.8549129215</v>
      </c>
      <c r="R43" s="13">
        <f t="shared" si="22"/>
        <v>-185.10943317406964</v>
      </c>
      <c r="S43" s="13">
        <f t="shared" si="23"/>
        <v>-169.97841937664271</v>
      </c>
      <c r="T43" s="13">
        <f t="shared" si="24"/>
        <v>4500.8021736000228</v>
      </c>
      <c r="U43" s="13">
        <f t="shared" si="25"/>
        <v>-373.23816702711702</v>
      </c>
      <c r="V43" s="13">
        <f t="shared" si="26"/>
        <v>1088.9417254118307</v>
      </c>
      <c r="W43" s="13">
        <f t="shared" si="27"/>
        <v>4861.4178794340114</v>
      </c>
      <c r="Y43">
        <v>31</v>
      </c>
      <c r="Z43" s="20">
        <f t="shared" si="9"/>
        <v>27.124883000372357</v>
      </c>
      <c r="AA43" s="20">
        <f t="shared" si="10"/>
        <v>20.535992582198872</v>
      </c>
      <c r="AB43" s="20">
        <f t="shared" si="11"/>
        <v>370.70743587096769</v>
      </c>
      <c r="AC43" s="20">
        <f t="shared" si="12"/>
        <v>7.2368491595301085</v>
      </c>
      <c r="AD43" s="20">
        <f t="shared" si="13"/>
        <v>254.47291495296</v>
      </c>
      <c r="AE43" s="20">
        <f t="shared" si="14"/>
        <v>680.07807556602904</v>
      </c>
    </row>
    <row r="44" spans="1:31">
      <c r="A44" s="15">
        <v>42583</v>
      </c>
      <c r="B44" s="19">
        <f>INDEX(Argentina!$B$26:$M$38,MATCH(TEXT(A44,"mmmm"),Argentina!$B$26:$B$38,0),MATCH(IF(MONTH($A44)&lt;6,CONCATENATE(RIGHT(YEAR(EDATE($A44,-12)),2),"/",RIGHT(YEAR($A44),2)),CONCATENATE(RIGHT(YEAR($A44),2),"/",RIGHT(YEAR(EDATE($A44,12)),2))),Argentina!$B$26:$M$26,0))</f>
        <v>936.36971622474402</v>
      </c>
      <c r="C44" s="19">
        <f>INDEX(Australia!$B$26:$M$38,MATCH(TEXT($A44,"mmmm"),Australia!$B$26:$B$38,0),MATCH(IF(MONTH($A44)&lt;7,CONCATENATE(RIGHT(YEAR(EDATE($A44,-12)),2),"/",RIGHT(YEAR($A44),2)),CONCATENATE(RIGHT(YEAR($A44),2),"/",RIGHT(YEAR(EDATE($A44,12)),2))),Australia!$B$26:$M$26,0))</f>
        <v>737.06119432144146</v>
      </c>
      <c r="D44" s="19">
        <f>INDEX('EU-27'!$B$26:$N$38,MATCH(TEXT($A44,"mmmm"),'EU-27'!$B$26:$B$38,0),MATCH(IF(MONTH($A44)&lt;4,CONCATENATE(RIGHT(YEAR(EDATE($A44,-12)),2),"/",RIGHT(YEAR($A44),2)),CONCATENATE(RIGHT(YEAR($A44),2),"/",RIGHT(YEAR(EDATE($A44,12)),2))),'EU-27'!$B$26:$N$26,0))</f>
        <v>11152.811151600003</v>
      </c>
      <c r="E44" s="19">
        <f>INDEX('New Zealand'!$B$26:$M$38,MATCH(TEXT($A44,"mmmm"),'New Zealand'!$B$26:$B$38,0),MATCH(IF(MONTH($A44)&lt;6,CONCATENATE(RIGHT(YEAR(EDATE($A44,-12)),2),"/",RIGHT(YEAR($A44),2)),CONCATENATE(RIGHT(YEAR($A44),2),"/",RIGHT(YEAR(EDATE($A44,12)),2))),'New Zealand'!$B$26:$M$26,0))</f>
        <v>1303.572654716879</v>
      </c>
      <c r="F44" s="19">
        <f>INDEX('United States'!$B$26:$M$38,MATCH(TEXT($A44,"mmmm"),'United States'!$B$26:$B$38,0),MATCH(IF(MONTH($A44)&lt;4,CONCATENATE(RIGHT(YEAR(EDATE($A44,-12)),2),"/",RIGHT(YEAR($A44),2)),CONCATENATE(RIGHT(YEAR($A44),2),"/",RIGHT(YEAR(EDATE($A44,12)),2))),'United States'!$B$26:$M$26,0))</f>
        <v>7793.5101156902401</v>
      </c>
      <c r="G44" s="13">
        <f t="shared" si="7"/>
        <v>21923.324832553306</v>
      </c>
      <c r="K44" s="13">
        <f t="shared" si="17"/>
        <v>11005.558507480453</v>
      </c>
      <c r="L44" s="13">
        <f t="shared" si="18"/>
        <v>9535.6327362112497</v>
      </c>
      <c r="M44" s="13">
        <f t="shared" si="19"/>
        <v>134971.40891279999</v>
      </c>
      <c r="N44" s="13">
        <f t="shared" si="20"/>
        <v>20913.748949540819</v>
      </c>
      <c r="O44" s="13">
        <f t="shared" ref="O44:O64" si="29">SUM(F33:F44)</f>
        <v>92856.069653322236</v>
      </c>
      <c r="P44" s="13">
        <f t="shared" si="28"/>
        <v>269282.41875935474</v>
      </c>
      <c r="R44" s="13">
        <f t="shared" si="22"/>
        <v>-491.24232172527445</v>
      </c>
      <c r="S44" s="13">
        <f t="shared" si="23"/>
        <v>-285.01333872375108</v>
      </c>
      <c r="T44" s="13">
        <f t="shared" si="24"/>
        <v>4071.9087828000047</v>
      </c>
      <c r="U44" s="13">
        <f t="shared" si="25"/>
        <v>-398.46552575182432</v>
      </c>
      <c r="V44" s="13">
        <f t="shared" si="26"/>
        <v>1140.0409325913643</v>
      </c>
      <c r="W44" s="13">
        <f t="shared" si="27"/>
        <v>4037.2285291905282</v>
      </c>
      <c r="Y44">
        <v>31</v>
      </c>
      <c r="Z44" s="20">
        <f t="shared" si="9"/>
        <v>30.205474716927228</v>
      </c>
      <c r="AA44" s="20">
        <f t="shared" si="10"/>
        <v>23.776167558756175</v>
      </c>
      <c r="AB44" s="20">
        <f t="shared" si="11"/>
        <v>359.76810166451622</v>
      </c>
      <c r="AC44" s="20">
        <f t="shared" si="12"/>
        <v>42.050730797318678</v>
      </c>
      <c r="AD44" s="20">
        <f t="shared" si="13"/>
        <v>251.40355211904</v>
      </c>
      <c r="AE44" s="20">
        <f t="shared" si="14"/>
        <v>707.20402685655836</v>
      </c>
    </row>
    <row r="45" spans="1:31">
      <c r="A45" s="15">
        <v>42614</v>
      </c>
      <c r="B45" s="19">
        <f>INDEX(Argentina!$B$26:$M$38,MATCH(TEXT(A45,"mmmm"),Argentina!$B$26:$B$38,0),MATCH(IF(MONTH($A45)&lt;6,CONCATENATE(RIGHT(YEAR(EDATE($A45,-12)),2),"/",RIGHT(YEAR($A45),2)),CONCATENATE(RIGHT(YEAR($A45),2),"/",RIGHT(YEAR(EDATE($A45,12)),2))),Argentina!$B$26:$M$26,0))</f>
        <v>976.49204341799441</v>
      </c>
      <c r="C45" s="19">
        <f>INDEX(Australia!$B$26:$M$38,MATCH(TEXT($A45,"mmmm"),Australia!$B$26:$B$38,0),MATCH(IF(MONTH($A45)&lt;7,CONCATENATE(RIGHT(YEAR(EDATE($A45,-12)),2),"/",RIGHT(YEAR($A45),2)),CONCATENATE(RIGHT(YEAR($A45),2),"/",RIGHT(YEAR(EDATE($A45,12)),2))),Australia!$B$26:$M$26,0))</f>
        <v>884.55639842798087</v>
      </c>
      <c r="D45" s="19">
        <f>INDEX('EU-27'!$B$26:$N$38,MATCH(TEXT($A45,"mmmm"),'EU-27'!$B$26:$B$38,0),MATCH(IF(MONTH($A45)&lt;4,CONCATENATE(RIGHT(YEAR(EDATE($A45,-12)),2),"/",RIGHT(YEAR($A45),2)),CONCATENATE(RIGHT(YEAR($A45),2),"/",RIGHT(YEAR(EDATE($A45,12)),2))),'EU-27'!$B$26:$N$26,0))</f>
        <v>10442.543574000001</v>
      </c>
      <c r="E45" s="19">
        <f>INDEX('New Zealand'!$B$26:$M$38,MATCH(TEXT($A45,"mmmm"),'New Zealand'!$B$26:$B$38,0),MATCH(IF(MONTH($A45)&lt;6,CONCATENATE(RIGHT(YEAR(EDATE($A45,-12)),2),"/",RIGHT(YEAR($A45),2)),CONCATENATE(RIGHT(YEAR($A45),2),"/",RIGHT(YEAR(EDATE($A45,12)),2))),'New Zealand'!$B$26:$M$26,0))</f>
        <v>2496.0097570246148</v>
      </c>
      <c r="F45" s="19">
        <f>INDEX('United States'!$B$26:$M$38,MATCH(TEXT($A45,"mmmm"),'United States'!$B$26:$B$38,0),MATCH(IF(MONTH($A45)&lt;4,CONCATENATE(RIGHT(YEAR(EDATE($A45,-12)),2),"/",RIGHT(YEAR($A45),2)),CONCATENATE(RIGHT(YEAR($A45),2),"/",RIGHT(YEAR(EDATE($A45,12)),2))),'United States'!$B$26:$M$26,0))</f>
        <v>7484.2718101728005</v>
      </c>
      <c r="G45" s="13">
        <f t="shared" si="7"/>
        <v>22283.873583043391</v>
      </c>
      <c r="K45" s="13">
        <f t="shared" si="17"/>
        <v>10833.114277513951</v>
      </c>
      <c r="L45" s="13">
        <f t="shared" si="18"/>
        <v>9439.0743664919737</v>
      </c>
      <c r="M45" s="13">
        <f t="shared" si="19"/>
        <v>134729.25016680002</v>
      </c>
      <c r="N45" s="13">
        <f t="shared" si="20"/>
        <v>20939.851769205277</v>
      </c>
      <c r="O45" s="13">
        <f t="shared" si="29"/>
        <v>93021.701566248943</v>
      </c>
      <c r="P45" s="13">
        <f t="shared" si="28"/>
        <v>268962.99214626016</v>
      </c>
      <c r="R45" s="13">
        <f t="shared" si="22"/>
        <v>-844.32282507627133</v>
      </c>
      <c r="S45" s="13">
        <f t="shared" si="23"/>
        <v>-400.14711387899297</v>
      </c>
      <c r="T45" s="13">
        <f t="shared" si="24"/>
        <v>3612.2878896000329</v>
      </c>
      <c r="U45" s="13">
        <f t="shared" si="25"/>
        <v>-169.3232227765111</v>
      </c>
      <c r="V45" s="13">
        <f t="shared" si="26"/>
        <v>1261.6218048460723</v>
      </c>
      <c r="W45" s="13">
        <f t="shared" si="27"/>
        <v>3460.1165327142808</v>
      </c>
      <c r="Y45">
        <v>30</v>
      </c>
      <c r="Z45" s="20">
        <f t="shared" si="9"/>
        <v>32.549734780599813</v>
      </c>
      <c r="AA45" s="20">
        <f t="shared" si="10"/>
        <v>29.485213280932694</v>
      </c>
      <c r="AB45" s="20">
        <f t="shared" si="11"/>
        <v>348.08478580000002</v>
      </c>
      <c r="AC45" s="20">
        <f t="shared" si="12"/>
        <v>83.200325234153823</v>
      </c>
      <c r="AD45" s="20">
        <f t="shared" si="13"/>
        <v>249.47572700576001</v>
      </c>
      <c r="AE45" s="20">
        <f t="shared" si="14"/>
        <v>742.79578610144631</v>
      </c>
    </row>
    <row r="46" spans="1:31">
      <c r="A46" s="15">
        <v>42644</v>
      </c>
      <c r="B46" s="19">
        <f>INDEX(Argentina!$B$26:$M$38,MATCH(TEXT(A46,"mmmm"),Argentina!$B$26:$B$38,0),MATCH(IF(MONTH($A46)&lt;6,CONCATENATE(RIGHT(YEAR(EDATE($A46,-12)),2),"/",RIGHT(YEAR($A46),2)),CONCATENATE(RIGHT(YEAR($A46),2),"/",RIGHT(YEAR(EDATE($A46,12)),2))),Argentina!$B$26:$M$26,0))</f>
        <v>1002.7932987553244</v>
      </c>
      <c r="C46" s="19">
        <f>INDEX(Australia!$B$26:$M$38,MATCH(TEXT($A46,"mmmm"),Australia!$B$26:$B$38,0),MATCH(IF(MONTH($A46)&lt;7,CONCATENATE(RIGHT(YEAR(EDATE($A46,-12)),2),"/",RIGHT(YEAR($A46),2)),CONCATENATE(RIGHT(YEAR($A46),2),"/",RIGHT(YEAR(EDATE($A46,12)),2))),Australia!$B$26:$M$26,0))</f>
        <v>982.2242793725926</v>
      </c>
      <c r="D46" s="19">
        <f>INDEX('EU-27'!$B$26:$N$38,MATCH(TEXT($A46,"mmmm"),'EU-27'!$B$26:$B$38,0),MATCH(IF(MONTH($A46)&lt;4,CONCATENATE(RIGHT(YEAR(EDATE($A46,-12)),2),"/",RIGHT(YEAR($A46),2)),CONCATENATE(RIGHT(YEAR($A46),2),"/",RIGHT(YEAR(EDATE($A46,12)),2))),'EU-27'!$B$26:$N$26,0))</f>
        <v>10530.482112000002</v>
      </c>
      <c r="E46" s="19">
        <f>INDEX('New Zealand'!$B$26:$M$38,MATCH(TEXT($A46,"mmmm"),'New Zealand'!$B$26:$B$38,0),MATCH(IF(MONTH($A46)&lt;6,CONCATENATE(RIGHT(YEAR(EDATE($A46,-12)),2),"/",RIGHT(YEAR($A46),2)),CONCATENATE(RIGHT(YEAR($A46),2),"/",RIGHT(YEAR(EDATE($A46,12)),2))),'New Zealand'!$B$26:$M$26,0))</f>
        <v>2948.4642794894685</v>
      </c>
      <c r="F46" s="19">
        <f>INDEX('United States'!$B$26:$M$38,MATCH(TEXT($A46,"mmmm"),'United States'!$B$26:$B$38,0),MATCH(IF(MONTH($A46)&lt;4,CONCATENATE(RIGHT(YEAR(EDATE($A46,-12)),2),"/",RIGHT(YEAR($A46),2)),CONCATENATE(RIGHT(YEAR($A46),2),"/",RIGHT(YEAR(EDATE($A46,12)),2))),'United States'!$B$26:$M$26,0))</f>
        <v>7737.5652940368</v>
      </c>
      <c r="G46" s="13">
        <f t="shared" si="7"/>
        <v>23201.529263654185</v>
      </c>
      <c r="K46" s="13">
        <f t="shared" si="17"/>
        <v>10642.900395716784</v>
      </c>
      <c r="L46" s="13">
        <f t="shared" si="18"/>
        <v>9314.4827863225255</v>
      </c>
      <c r="M46" s="13">
        <f t="shared" si="19"/>
        <v>134367.6290292</v>
      </c>
      <c r="N46" s="13">
        <f t="shared" si="20"/>
        <v>20769.784821027919</v>
      </c>
      <c r="O46" s="13">
        <f t="shared" si="29"/>
        <v>93214.204613985596</v>
      </c>
      <c r="P46" s="13">
        <f t="shared" si="28"/>
        <v>268309.00164625287</v>
      </c>
      <c r="R46" s="13">
        <f t="shared" si="22"/>
        <v>-1188.5438874259307</v>
      </c>
      <c r="S46" s="13">
        <f t="shared" si="23"/>
        <v>-533.99365258048056</v>
      </c>
      <c r="T46" s="13">
        <f t="shared" si="24"/>
        <v>2704.5737724000064</v>
      </c>
      <c r="U46" s="13">
        <f t="shared" si="25"/>
        <v>-253.77792859397232</v>
      </c>
      <c r="V46" s="13">
        <f t="shared" si="26"/>
        <v>1429.0157593996846</v>
      </c>
      <c r="W46" s="13">
        <f t="shared" si="27"/>
        <v>2157.2740631993511</v>
      </c>
      <c r="Y46">
        <v>31</v>
      </c>
      <c r="Z46" s="20">
        <f t="shared" si="9"/>
        <v>32.348170927591106</v>
      </c>
      <c r="AA46" s="20">
        <f t="shared" si="10"/>
        <v>31.68465417330944</v>
      </c>
      <c r="AB46" s="20">
        <f t="shared" si="11"/>
        <v>339.69297135483873</v>
      </c>
      <c r="AC46" s="20">
        <f t="shared" si="12"/>
        <v>95.11175095127318</v>
      </c>
      <c r="AD46" s="20">
        <f t="shared" si="13"/>
        <v>249.59888045279999</v>
      </c>
      <c r="AE46" s="20">
        <f t="shared" si="14"/>
        <v>748.4364278598124</v>
      </c>
    </row>
    <row r="47" spans="1:31">
      <c r="A47" s="15">
        <v>42675</v>
      </c>
      <c r="B47" s="19">
        <f>INDEX(Argentina!$B$26:$M$38,MATCH(TEXT(A47,"mmmm"),Argentina!$B$26:$B$38,0),MATCH(IF(MONTH($A47)&lt;6,CONCATENATE(RIGHT(YEAR(EDATE($A47,-12)),2),"/",RIGHT(YEAR($A47),2)),CONCATENATE(RIGHT(YEAR($A47),2),"/",RIGHT(YEAR(EDATE($A47,12)),2))),Argentina!$B$26:$M$26,0))</f>
        <v>917.25944499524951</v>
      </c>
      <c r="C47" s="19">
        <f>INDEX(Australia!$B$26:$M$38,MATCH(TEXT($A47,"mmmm"),Australia!$B$26:$B$38,0),MATCH(IF(MONTH($A47)&lt;7,CONCATENATE(RIGHT(YEAR(EDATE($A47,-12)),2),"/",RIGHT(YEAR($A47),2)),CONCATENATE(RIGHT(YEAR($A47),2),"/",RIGHT(YEAR(EDATE($A47,12)),2))),Australia!$B$26:$M$26,0))</f>
        <v>945.31517665392516</v>
      </c>
      <c r="D47" s="19">
        <f>INDEX('EU-27'!$B$26:$N$38,MATCH(TEXT($A47,"mmmm"),'EU-27'!$B$26:$B$38,0),MATCH(IF(MONTH($A47)&lt;4,CONCATENATE(RIGHT(YEAR(EDATE($A47,-12)),2),"/",RIGHT(YEAR($A47),2)),CONCATENATE(RIGHT(YEAR($A47),2),"/",RIGHT(YEAR(EDATE($A47,12)),2))),'EU-27'!$B$26:$N$26,0))</f>
        <v>10023.206397600001</v>
      </c>
      <c r="E47" s="19">
        <f>INDEX('New Zealand'!$B$26:$M$38,MATCH(TEXT($A47,"mmmm"),'New Zealand'!$B$26:$B$38,0),MATCH(IF(MONTH($A47)&lt;6,CONCATENATE(RIGHT(YEAR(EDATE($A47,-12)),2),"/",RIGHT(YEAR($A47),2)),CONCATENATE(RIGHT(YEAR($A47),2),"/",RIGHT(YEAR(EDATE($A47,12)),2))),'New Zealand'!$B$26:$M$26,0))</f>
        <v>2762.8150753664495</v>
      </c>
      <c r="F47" s="19">
        <f>INDEX('United States'!$B$26:$M$38,MATCH(TEXT($A47,"mmmm"),'United States'!$B$26:$B$38,0),MATCH(IF(MONTH($A47)&lt;4,CONCATENATE(RIGHT(YEAR(EDATE($A47,-12)),2),"/",RIGHT(YEAR($A47),2)),CONCATENATE(RIGHT(YEAR($A47),2),"/",RIGHT(YEAR(EDATE($A47,12)),2))),'United States'!$B$26:$M$26,0))</f>
        <v>7532.7279549120003</v>
      </c>
      <c r="G47" s="13">
        <f t="shared" si="7"/>
        <v>22181.324049527626</v>
      </c>
      <c r="K47" s="13">
        <f t="shared" si="17"/>
        <v>10448.636310858135</v>
      </c>
      <c r="L47" s="13">
        <f t="shared" si="18"/>
        <v>9249.9061329889555</v>
      </c>
      <c r="M47" s="13">
        <f t="shared" si="19"/>
        <v>134020.46846399998</v>
      </c>
      <c r="N47" s="13">
        <f t="shared" si="20"/>
        <v>20638.223897853484</v>
      </c>
      <c r="O47" s="13">
        <f t="shared" si="29"/>
        <v>93397.897453587837</v>
      </c>
      <c r="P47" s="13">
        <f t="shared" si="28"/>
        <v>267755.13225928845</v>
      </c>
      <c r="R47" s="13">
        <f t="shared" si="22"/>
        <v>-1548.1315021384798</v>
      </c>
      <c r="S47" s="13">
        <f t="shared" si="23"/>
        <v>-575.95206182154652</v>
      </c>
      <c r="T47" s="13">
        <f t="shared" si="24"/>
        <v>1864.2193128000072</v>
      </c>
      <c r="U47" s="13">
        <f t="shared" si="25"/>
        <v>-322.43042009653072</v>
      </c>
      <c r="V47" s="13">
        <f t="shared" si="26"/>
        <v>1554.5612253148865</v>
      </c>
      <c r="W47" s="13">
        <f t="shared" si="27"/>
        <v>972.26655405835481</v>
      </c>
      <c r="Y47">
        <v>30</v>
      </c>
      <c r="Z47" s="20">
        <f t="shared" si="9"/>
        <v>30.575314833174982</v>
      </c>
      <c r="AA47" s="20">
        <f t="shared" si="10"/>
        <v>31.510505888464174</v>
      </c>
      <c r="AB47" s="20">
        <f t="shared" si="11"/>
        <v>334.10687992000004</v>
      </c>
      <c r="AC47" s="20">
        <f t="shared" si="12"/>
        <v>92.093835845548313</v>
      </c>
      <c r="AD47" s="20">
        <f t="shared" si="13"/>
        <v>251.09093183040002</v>
      </c>
      <c r="AE47" s="20">
        <f t="shared" si="14"/>
        <v>739.3774683175875</v>
      </c>
    </row>
    <row r="48" spans="1:31">
      <c r="A48" s="15">
        <v>42705</v>
      </c>
      <c r="B48" s="19">
        <f>INDEX(Argentina!$B$26:$M$38,MATCH(TEXT(A48,"mmmm"),Argentina!$B$26:$B$38,0),MATCH(IF(MONTH($A48)&lt;6,CONCATENATE(RIGHT(YEAR(EDATE($A48,-12)),2),"/",RIGHT(YEAR($A48),2)),CONCATENATE(RIGHT(YEAR($A48),2),"/",RIGHT(YEAR(EDATE($A48,12)),2))),Argentina!$B$26:$M$26,0))</f>
        <v>908.79559944927291</v>
      </c>
      <c r="C48" s="19">
        <f>INDEX(Australia!$B$26:$M$38,MATCH(TEXT($A48,"mmmm"),Australia!$B$26:$B$38,0),MATCH(IF(MONTH($A48)&lt;7,CONCATENATE(RIGHT(YEAR(EDATE($A48,-12)),2),"/",RIGHT(YEAR($A48),2)),CONCATENATE(RIGHT(YEAR($A48),2),"/",RIGHT(YEAR(EDATE($A48,12)),2))),Australia!$B$26:$M$26,0))</f>
        <v>878.22039506687054</v>
      </c>
      <c r="D48" s="19">
        <f>INDEX('EU-27'!$B$26:$N$38,MATCH(TEXT($A48,"mmmm"),'EU-27'!$B$26:$B$38,0),MATCH(IF(MONTH($A48)&lt;4,CONCATENATE(RIGHT(YEAR(EDATE($A48,-12)),2),"/",RIGHT(YEAR($A48),2)),CONCATENATE(RIGHT(YEAR($A48),2),"/",RIGHT(YEAR(EDATE($A48,12)),2))),'EU-27'!$B$26:$N$26,0))</f>
        <v>10605.795569999998</v>
      </c>
      <c r="E48" s="19">
        <f>INDEX('New Zealand'!$B$26:$M$38,MATCH(TEXT($A48,"mmmm"),'New Zealand'!$B$26:$B$38,0),MATCH(IF(MONTH($A48)&lt;6,CONCATENATE(RIGHT(YEAR(EDATE($A48,-12)),2),"/",RIGHT(YEAR($A48),2)),CONCATENATE(RIGHT(YEAR($A48),2),"/",RIGHT(YEAR(EDATE($A48,12)),2))),'New Zealand'!$B$26:$M$26,0))</f>
        <v>2611.7234987208008</v>
      </c>
      <c r="F48" s="19">
        <f>INDEX('United States'!$B$26:$M$38,MATCH(TEXT($A48,"mmmm"),'United States'!$B$26:$B$38,0),MATCH(IF(MONTH($A48)&lt;4,CONCATENATE(RIGHT(YEAR(EDATE($A48,-12)),2),"/",RIGHT(YEAR($A48),2)),CONCATENATE(RIGHT(YEAR($A48),2),"/",RIGHT(YEAR(EDATE($A48,12)),2))),'United States'!$B$26:$M$26,0))</f>
        <v>7863.9917807654401</v>
      </c>
      <c r="G48" s="13">
        <f t="shared" si="7"/>
        <v>22868.526844002383</v>
      </c>
      <c r="K48" s="13">
        <f t="shared" si="17"/>
        <v>10292.20145077101</v>
      </c>
      <c r="L48" s="13">
        <f t="shared" si="18"/>
        <v>9210.6575802843345</v>
      </c>
      <c r="M48" s="13">
        <f t="shared" si="19"/>
        <v>133721.77849440003</v>
      </c>
      <c r="N48" s="13">
        <f t="shared" si="20"/>
        <v>20564.827990478665</v>
      </c>
      <c r="O48" s="13">
        <f t="shared" si="29"/>
        <v>93580.268761969914</v>
      </c>
      <c r="P48" s="13">
        <f t="shared" si="28"/>
        <v>267369.73427790392</v>
      </c>
      <c r="R48" s="13">
        <f t="shared" si="22"/>
        <v>-1768.6968217620033</v>
      </c>
      <c r="S48" s="13">
        <f t="shared" si="23"/>
        <v>-586.51913261746449</v>
      </c>
      <c r="T48" s="13">
        <f t="shared" si="24"/>
        <v>983.38690440004575</v>
      </c>
      <c r="U48" s="13">
        <f t="shared" si="25"/>
        <v>-353.0773379082857</v>
      </c>
      <c r="V48" s="13">
        <f t="shared" si="26"/>
        <v>1691.119451398059</v>
      </c>
      <c r="W48" s="13">
        <f t="shared" si="27"/>
        <v>-33.786936489690561</v>
      </c>
      <c r="X48" s="3">
        <f t="shared" ref="X48:X63" si="30">P48/P36-1</f>
        <v>-1.2635187575782414E-4</v>
      </c>
      <c r="Y48">
        <v>31</v>
      </c>
      <c r="Z48" s="20">
        <f t="shared" si="9"/>
        <v>29.315987079008803</v>
      </c>
      <c r="AA48" s="20">
        <f t="shared" si="10"/>
        <v>28.329690163447438</v>
      </c>
      <c r="AB48" s="20">
        <f t="shared" si="11"/>
        <v>342.12243774193541</v>
      </c>
      <c r="AC48" s="20">
        <f t="shared" si="12"/>
        <v>84.24914512002583</v>
      </c>
      <c r="AD48" s="20">
        <f t="shared" si="13"/>
        <v>253.67715421823999</v>
      </c>
      <c r="AE48" s="20">
        <f t="shared" si="14"/>
        <v>737.69441432265751</v>
      </c>
    </row>
    <row r="49" spans="1:31">
      <c r="A49" s="15">
        <v>42736</v>
      </c>
      <c r="B49" s="19">
        <f>INDEX(Argentina!$B$26:$M$38,MATCH(TEXT(A49,"mmmm"),Argentina!$B$26:$B$38,0),MATCH(IF(MONTH($A49)&lt;6,CONCATENATE(RIGHT(YEAR(EDATE($A49,-12)),2),"/",RIGHT(YEAR($A49),2)),CONCATENATE(RIGHT(YEAR($A49),2),"/",RIGHT(YEAR(EDATE($A49,12)),2))),Argentina!$B$26:$M$26,0))</f>
        <v>811.98887649631718</v>
      </c>
      <c r="C49" s="19">
        <f>INDEX(Australia!$B$26:$M$38,MATCH(TEXT($A49,"mmmm"),Australia!$B$26:$B$38,0),MATCH(IF(MONTH($A49)&lt;7,CONCATENATE(RIGHT(YEAR(EDATE($A49,-12)),2),"/",RIGHT(YEAR($A49),2)),CONCATENATE(RIGHT(YEAR($A49),2),"/",RIGHT(YEAR(EDATE($A49,12)),2))),Australia!$B$26:$M$26,0))</f>
        <v>763.81860888111828</v>
      </c>
      <c r="D49" s="19">
        <f>INDEX('EU-27'!$B$26:$N$38,MATCH(TEXT($A49,"mmmm"),'EU-27'!$B$26:$B$38,0),MATCH(IF(MONTH($A49)&lt;4,CONCATENATE(RIGHT(YEAR(EDATE($A49,-12)),2),"/",RIGHT(YEAR($A49),2)),CONCATENATE(RIGHT(YEAR($A49),2),"/",RIGHT(YEAR(EDATE($A49,12)),2))),'EU-27'!$B$26:$N$26,0))</f>
        <v>10980.721599600001</v>
      </c>
      <c r="E49" s="19">
        <f>INDEX('New Zealand'!$B$26:$M$38,MATCH(TEXT($A49,"mmmm"),'New Zealand'!$B$26:$B$38,0),MATCH(IF(MONTH($A49)&lt;6,CONCATENATE(RIGHT(YEAR(EDATE($A49,-12)),2),"/",RIGHT(YEAR($A49),2)),CONCATENATE(RIGHT(YEAR($A49),2),"/",RIGHT(YEAR(EDATE($A49,12)),2))),'New Zealand'!$B$26:$M$26,0))</f>
        <v>2342.3594090461384</v>
      </c>
      <c r="F49" s="19">
        <f>INDEX('United States'!$B$26:$M$38,MATCH(TEXT($A49,"mmmm"),'United States'!$B$26:$B$38,0),MATCH(IF(MONTH($A49)&lt;4,CONCATENATE(RIGHT(YEAR(EDATE($A49,-12)),2),"/",RIGHT(YEAR($A49),2)),CONCATENATE(RIGHT(YEAR($A49),2),"/",RIGHT(YEAR(EDATE($A49,12)),2))),'United States'!$B$26:$M$26,0))</f>
        <v>7985.5726530201591</v>
      </c>
      <c r="G49" s="13">
        <f t="shared" si="7"/>
        <v>22884.461147043738</v>
      </c>
      <c r="K49" s="13">
        <f t="shared" si="17"/>
        <v>10198.361794808241</v>
      </c>
      <c r="L49" s="13">
        <f t="shared" si="18"/>
        <v>9161.8227941235546</v>
      </c>
      <c r="M49" s="13">
        <f t="shared" si="19"/>
        <v>133632.52889040002</v>
      </c>
      <c r="N49" s="13">
        <f t="shared" si="20"/>
        <v>20549.11509617907</v>
      </c>
      <c r="O49" s="13">
        <f t="shared" si="29"/>
        <v>93771.890788893128</v>
      </c>
      <c r="P49" s="13">
        <f t="shared" si="28"/>
        <v>267313.71936440398</v>
      </c>
      <c r="R49" s="13">
        <f t="shared" si="22"/>
        <v>-1794.5748738603743</v>
      </c>
      <c r="S49" s="13">
        <f t="shared" si="23"/>
        <v>-615.42079675013883</v>
      </c>
      <c r="T49" s="13">
        <f t="shared" si="24"/>
        <v>349.89923640002962</v>
      </c>
      <c r="U49" s="13">
        <f t="shared" si="25"/>
        <v>-317.14918706020035</v>
      </c>
      <c r="V49" s="13">
        <f t="shared" si="26"/>
        <v>1881.4199471011088</v>
      </c>
      <c r="W49" s="13">
        <f t="shared" si="27"/>
        <v>-495.82567416958045</v>
      </c>
      <c r="X49" s="3">
        <f t="shared" si="30"/>
        <v>-1.8514115099899087E-3</v>
      </c>
      <c r="Y49">
        <v>31</v>
      </c>
      <c r="Z49" s="20">
        <f t="shared" si="9"/>
        <v>26.193189564397329</v>
      </c>
      <c r="AA49" s="20">
        <f t="shared" si="10"/>
        <v>24.639309963907042</v>
      </c>
      <c r="AB49" s="20">
        <f t="shared" si="11"/>
        <v>354.21682579354842</v>
      </c>
      <c r="AC49" s="20">
        <f t="shared" si="12"/>
        <v>75.55998093697221</v>
      </c>
      <c r="AD49" s="20">
        <f t="shared" si="13"/>
        <v>257.59911783935996</v>
      </c>
      <c r="AE49" s="20">
        <f t="shared" si="14"/>
        <v>738.20842409818488</v>
      </c>
    </row>
    <row r="50" spans="1:31">
      <c r="A50" s="15">
        <v>42767</v>
      </c>
      <c r="B50" s="19">
        <f>INDEX(Argentina!$B$26:$M$38,MATCH(TEXT(A50,"mmmm"),Argentina!$B$26:$B$38,0),MATCH(IF(MONTH($A50)&lt;6,CONCATENATE(RIGHT(YEAR(EDATE($A50,-12)),2),"/",RIGHT(YEAR($A50),2)),CONCATENATE(RIGHT(YEAR($A50),2),"/",RIGHT(YEAR(EDATE($A50,12)),2))),Argentina!$B$26:$M$26,0))</f>
        <v>681.55738577130273</v>
      </c>
      <c r="C50" s="19">
        <f>INDEX(Australia!$B$26:$M$38,MATCH(TEXT($A50,"mmmm"),Australia!$B$26:$B$38,0),MATCH(IF(MONTH($A50)&lt;7,CONCATENATE(RIGHT(YEAR(EDATE($A50,-12)),2),"/",RIGHT(YEAR($A50),2)),CONCATENATE(RIGHT(YEAR($A50),2),"/",RIGHT(YEAR(EDATE($A50,12)),2))),Australia!$B$26:$M$26,0))</f>
        <v>615.43202580731406</v>
      </c>
      <c r="D50" s="19">
        <f>INDEX('EU-27'!$B$26:$N$38,MATCH(TEXT($A50,"mmmm"),'EU-27'!$B$26:$B$38,0),MATCH(IF(MONTH($A50)&lt;4,CONCATENATE(RIGHT(YEAR(EDATE($A50,-12)),2),"/",RIGHT(YEAR($A50),2)),CONCATENATE(RIGHT(YEAR($A50),2),"/",RIGHT(YEAR(EDATE($A50,12)),2))),'EU-27'!$B$26:$N$26,0))</f>
        <v>10324.256286000002</v>
      </c>
      <c r="E50" s="19">
        <f>INDEX('New Zealand'!$B$26:$M$38,MATCH(TEXT($A50,"mmmm"),'New Zealand'!$B$26:$B$38,0),MATCH(IF(MONTH($A50)&lt;6,CONCATENATE(RIGHT(YEAR(EDATE($A50,-12)),2),"/",RIGHT(YEAR($A50),2)),CONCATENATE(RIGHT(YEAR($A50),2),"/",RIGHT(YEAR(EDATE($A50,12)),2))),'New Zealand'!$B$26:$M$26,0))</f>
        <v>1854.0098699565713</v>
      </c>
      <c r="F50" s="19">
        <f>INDEX('United States'!$B$26:$M$38,MATCH(TEXT($A50,"mmmm"),'United States'!$B$26:$B$38,0),MATCH(IF(MONTH($A50)&lt;4,CONCATENATE(RIGHT(YEAR(EDATE($A50,-12)),2),"/",RIGHT(YEAR($A50),2)),CONCATENATE(RIGHT(YEAR($A50),2),"/",RIGHT(YEAR(EDATE($A50,12)),2))),'United States'!$B$26:$M$26,0))</f>
        <v>7353.8807297836802</v>
      </c>
      <c r="G50" s="13">
        <f t="shared" si="7"/>
        <v>20829.13629731887</v>
      </c>
      <c r="K50" s="13">
        <f t="shared" si="17"/>
        <v>10102.080751380603</v>
      </c>
      <c r="L50" s="13">
        <f t="shared" si="18"/>
        <v>9091.9760047286545</v>
      </c>
      <c r="M50" s="13">
        <f t="shared" si="19"/>
        <v>133223.20437360002</v>
      </c>
      <c r="N50" s="13">
        <f t="shared" si="20"/>
        <v>20493.701213538407</v>
      </c>
      <c r="O50" s="13">
        <f t="shared" si="29"/>
        <v>93679.383603481925</v>
      </c>
      <c r="P50" s="13">
        <f t="shared" si="28"/>
        <v>266590.34594672965</v>
      </c>
      <c r="R50" s="13">
        <f t="shared" si="22"/>
        <v>-1921.9723420820501</v>
      </c>
      <c r="S50" s="13">
        <f t="shared" si="23"/>
        <v>-687.25432127725617</v>
      </c>
      <c r="T50" s="13">
        <f t="shared" si="24"/>
        <v>-1036.004353199969</v>
      </c>
      <c r="U50" s="13">
        <f t="shared" si="25"/>
        <v>-475.08159471856561</v>
      </c>
      <c r="V50" s="13">
        <f t="shared" si="26"/>
        <v>1465.5781231574219</v>
      </c>
      <c r="W50" s="13">
        <f t="shared" si="27"/>
        <v>-2654.7344881203608</v>
      </c>
      <c r="X50" s="3">
        <f t="shared" si="30"/>
        <v>-9.8599182716088141E-3</v>
      </c>
      <c r="Y50">
        <v>28</v>
      </c>
      <c r="Z50" s="20">
        <f t="shared" si="9"/>
        <v>24.341335206117954</v>
      </c>
      <c r="AA50" s="20">
        <f t="shared" si="10"/>
        <v>21.979715207404073</v>
      </c>
      <c r="AB50" s="20">
        <f t="shared" si="11"/>
        <v>368.72343878571434</v>
      </c>
      <c r="AC50" s="20">
        <f t="shared" si="12"/>
        <v>66.214638212734684</v>
      </c>
      <c r="AD50" s="20">
        <f t="shared" si="13"/>
        <v>262.6385974922743</v>
      </c>
      <c r="AE50" s="20">
        <f t="shared" si="14"/>
        <v>743.89772490424525</v>
      </c>
    </row>
    <row r="51" spans="1:31">
      <c r="A51" s="15">
        <v>42795</v>
      </c>
      <c r="B51" s="19">
        <f>INDEX(Argentina!$B$26:$M$38,MATCH(TEXT(A51,"mmmm"),Argentina!$B$26:$B$38,0),MATCH(IF(MONTH($A51)&lt;6,CONCATENATE(RIGHT(YEAR(EDATE($A51,-12)),2),"/",RIGHT(YEAR($A51),2)),CONCATENATE(RIGHT(YEAR($A51),2),"/",RIGHT(YEAR(EDATE($A51,12)),2))),Argentina!$B$26:$M$26,0))</f>
        <v>731.66221149187754</v>
      </c>
      <c r="C51" s="19">
        <f>INDEX(Australia!$B$26:$M$38,MATCH(TEXT($A51,"mmmm"),Australia!$B$26:$B$38,0),MATCH(IF(MONTH($A51)&lt;7,CONCATENATE(RIGHT(YEAR(EDATE($A51,-12)),2),"/",RIGHT(YEAR($A51),2)),CONCATENATE(RIGHT(YEAR($A51),2),"/",RIGHT(YEAR(EDATE($A51,12)),2))),Australia!$B$26:$M$26,0))</f>
        <v>637.37221471327041</v>
      </c>
      <c r="D51" s="19">
        <f>INDEX('EU-27'!$B$26:$N$38,MATCH(TEXT($A51,"mmmm"),'EU-27'!$B$26:$B$38,0),MATCH(IF(MONTH($A51)&lt;4,CONCATENATE(RIGHT(YEAR(EDATE($A51,-12)),2),"/",RIGHT(YEAR($A51),2)),CONCATENATE(RIGHT(YEAR($A51),2),"/",RIGHT(YEAR(EDATE($A51,12)),2))),'EU-27'!$B$26:$N$26,0))</f>
        <v>11966.439288</v>
      </c>
      <c r="E51" s="19">
        <f>INDEX('New Zealand'!$B$26:$M$38,MATCH(TEXT($A51,"mmmm"),'New Zealand'!$B$26:$B$38,0),MATCH(IF(MONTH($A51)&lt;6,CONCATENATE(RIGHT(YEAR(EDATE($A51,-12)),2),"/",RIGHT(YEAR($A51),2)),CONCATENATE(RIGHT(YEAR($A51),2),"/",RIGHT(YEAR(EDATE($A51,12)),2))),'New Zealand'!$B$26:$M$26,0))</f>
        <v>1840.5988506517258</v>
      </c>
      <c r="F51" s="19">
        <f>INDEX('United States'!$B$26:$M$38,MATCH(TEXT($A51,"mmmm"),'United States'!$B$26:$B$38,0),MATCH(IF(MONTH($A51)&lt;4,CONCATENATE(RIGHT(YEAR(EDATE($A51,-12)),2),"/",RIGHT(YEAR($A51),2)),CONCATENATE(RIGHT(YEAR($A51),2),"/",RIGHT(YEAR(EDATE($A51,12)),2))),'United States'!$B$26:$M$26,0))</f>
        <v>8255.1650219328003</v>
      </c>
      <c r="G51" s="13">
        <f t="shared" si="7"/>
        <v>23431.237586789674</v>
      </c>
      <c r="K51" s="13">
        <f t="shared" si="17"/>
        <v>10020.391189103371</v>
      </c>
      <c r="L51" s="13">
        <f t="shared" si="18"/>
        <v>9056.7291357383292</v>
      </c>
      <c r="M51" s="13">
        <f t="shared" si="19"/>
        <v>133390.8363012</v>
      </c>
      <c r="N51" s="13">
        <f t="shared" si="20"/>
        <v>20648.944167907426</v>
      </c>
      <c r="O51" s="13">
        <f t="shared" si="29"/>
        <v>93828.716631360003</v>
      </c>
      <c r="P51" s="13">
        <f t="shared" si="28"/>
        <v>266945.61742530914</v>
      </c>
      <c r="R51" s="13">
        <f t="shared" si="22"/>
        <v>-1953.0438883715069</v>
      </c>
      <c r="S51" s="13">
        <f t="shared" si="23"/>
        <v>-703.57481791117607</v>
      </c>
      <c r="T51" s="13">
        <f t="shared" si="24"/>
        <v>-1531.6941288000089</v>
      </c>
      <c r="U51" s="13">
        <f t="shared" si="25"/>
        <v>-306.20565029547652</v>
      </c>
      <c r="V51" s="13">
        <f t="shared" si="26"/>
        <v>1475.7098625119834</v>
      </c>
      <c r="W51" s="13">
        <f t="shared" si="27"/>
        <v>-3018.8086228661705</v>
      </c>
      <c r="X51" s="3">
        <f t="shared" si="30"/>
        <v>-1.1182245998320739E-2</v>
      </c>
      <c r="Y51">
        <v>31</v>
      </c>
      <c r="Z51" s="20">
        <f t="shared" si="9"/>
        <v>23.602006822318632</v>
      </c>
      <c r="AA51" s="20">
        <f t="shared" si="10"/>
        <v>20.560394023008723</v>
      </c>
      <c r="AB51" s="20">
        <f t="shared" si="11"/>
        <v>386.01417058064516</v>
      </c>
      <c r="AC51" s="20">
        <f t="shared" si="12"/>
        <v>59.374156472636315</v>
      </c>
      <c r="AD51" s="20">
        <f t="shared" si="13"/>
        <v>266.29564586880002</v>
      </c>
      <c r="AE51" s="20">
        <f t="shared" si="14"/>
        <v>755.84637376740875</v>
      </c>
    </row>
    <row r="52" spans="1:31">
      <c r="A52" s="15">
        <v>42826</v>
      </c>
      <c r="B52" s="19">
        <f>INDEX(Argentina!$B$26:$M$38,MATCH(TEXT(A52,"mmmm"),Argentina!$B$26:$B$38,0),MATCH(IF(MONTH($A52)&lt;6,CONCATENATE(RIGHT(YEAR(EDATE($A52,-12)),2),"/",RIGHT(YEAR($A52),2)),CONCATENATE(RIGHT(YEAR($A52),2),"/",RIGHT(YEAR(EDATE($A52,12)),2))),Argentina!$B$26:$M$26,0))</f>
        <v>710.91506057351148</v>
      </c>
      <c r="C52" s="19">
        <f>INDEX(Australia!$B$26:$M$38,MATCH(TEXT($A52,"mmmm"),Australia!$B$26:$B$38,0),MATCH(IF(MONTH($A52)&lt;7,CONCATENATE(RIGHT(YEAR(EDATE($A52,-12)),2),"/",RIGHT(YEAR($A52),2)),CONCATENATE(RIGHT(YEAR($A52),2),"/",RIGHT(YEAR(EDATE($A52,12)),2))),Australia!$B$26:$M$26,0))</f>
        <v>622.81683618419743</v>
      </c>
      <c r="D52" s="19">
        <f>INDEX('EU-27'!$B$26:$N$38,MATCH(TEXT($A52,"mmmm"),'EU-27'!$B$26:$B$38,0),MATCH(IF(MONTH($A52)&lt;4,CONCATENATE(RIGHT(YEAR(EDATE($A52,-12)),2),"/",RIGHT(YEAR($A52),2)),CONCATENATE(RIGHT(YEAR($A52),2),"/",RIGHT(YEAR(EDATE($A52,12)),2))),'EU-27'!$B$26:$N$26,0))</f>
        <v>12006.3345408</v>
      </c>
      <c r="E52" s="19">
        <f>INDEX('New Zealand'!$B$26:$M$38,MATCH(TEXT($A52,"mmmm"),'New Zealand'!$B$26:$B$38,0),MATCH(IF(MONTH($A52)&lt;6,CONCATENATE(RIGHT(YEAR(EDATE($A52,-12)),2),"/",RIGHT(YEAR($A52),2)),CONCATENATE(RIGHT(YEAR($A52),2),"/",RIGHT(YEAR(EDATE($A52,12)),2))),'New Zealand'!$B$26:$M$26,0))</f>
        <v>1405.7290475738737</v>
      </c>
      <c r="F52" s="19">
        <f>INDEX('United States'!$B$26:$M$38,MATCH(TEXT($A52,"mmmm"),'United States'!$B$26:$B$38,0),MATCH(IF(MONTH($A52)&lt;4,CONCATENATE(RIGHT(YEAR(EDATE($A52,-12)),2),"/",RIGHT(YEAR($A52),2)),CONCATENATE(RIGHT(YEAR($A52),2),"/",RIGHT(YEAR(EDATE($A52,12)),2))),'United States'!$B$26:$M$26,0))</f>
        <v>8075.4367759910401</v>
      </c>
      <c r="G52" s="13">
        <f t="shared" si="7"/>
        <v>22821.232261122623</v>
      </c>
      <c r="K52" s="13">
        <f t="shared" si="17"/>
        <v>10034.559215849507</v>
      </c>
      <c r="L52" s="13">
        <f t="shared" si="18"/>
        <v>9016.8749038743408</v>
      </c>
      <c r="M52" s="13">
        <f t="shared" si="19"/>
        <v>133530.50853240001</v>
      </c>
      <c r="N52" s="13">
        <f t="shared" si="20"/>
        <v>20733.303556057363</v>
      </c>
      <c r="O52" s="13">
        <f t="shared" si="29"/>
        <v>93998.313137947203</v>
      </c>
      <c r="P52" s="13">
        <f t="shared" si="28"/>
        <v>267313.55934612849</v>
      </c>
      <c r="R52" s="13">
        <f t="shared" si="22"/>
        <v>-1756.2618446117103</v>
      </c>
      <c r="S52" s="13">
        <f t="shared" si="23"/>
        <v>-738.96966580335175</v>
      </c>
      <c r="T52" s="13">
        <f t="shared" si="24"/>
        <v>-1622.7112440000055</v>
      </c>
      <c r="U52" s="13">
        <f t="shared" si="25"/>
        <v>-187.30664712376165</v>
      </c>
      <c r="V52" s="13">
        <f t="shared" si="26"/>
        <v>1578.3487872777623</v>
      </c>
      <c r="W52" s="13">
        <f t="shared" si="27"/>
        <v>-2726.9006142609869</v>
      </c>
      <c r="X52" s="3">
        <f t="shared" si="30"/>
        <v>-1.0098118684366719E-2</v>
      </c>
      <c r="Y52">
        <v>30</v>
      </c>
      <c r="Z52" s="20">
        <f t="shared" si="9"/>
        <v>23.697168685783716</v>
      </c>
      <c r="AA52" s="20">
        <f t="shared" si="10"/>
        <v>20.760561206139915</v>
      </c>
      <c r="AB52" s="20">
        <f t="shared" si="11"/>
        <v>400.21115136000003</v>
      </c>
      <c r="AC52" s="20">
        <f t="shared" si="12"/>
        <v>46.857634919129126</v>
      </c>
      <c r="AD52" s="20">
        <f t="shared" si="13"/>
        <v>269.18122586636798</v>
      </c>
      <c r="AE52" s="20">
        <f t="shared" si="14"/>
        <v>760.70774203742076</v>
      </c>
    </row>
    <row r="53" spans="1:31">
      <c r="A53" s="15">
        <v>42856</v>
      </c>
      <c r="B53" s="19">
        <f>INDEX(Argentina!$B$26:$M$38,MATCH(TEXT(A53,"mmmm"),Argentina!$B$26:$B$38,0),MATCH(IF(MONTH($A53)&lt;6,CONCATENATE(RIGHT(YEAR(EDATE($A53,-12)),2),"/",RIGHT(YEAR($A53),2)),CONCATENATE(RIGHT(YEAR($A53),2),"/",RIGHT(YEAR(EDATE($A53,12)),2))),Argentina!$B$26:$M$26,0))</f>
        <v>782.04042521641952</v>
      </c>
      <c r="C53" s="19">
        <f>INDEX(Australia!$B$26:$M$38,MATCH(TEXT($A53,"mmmm"),Australia!$B$26:$B$38,0),MATCH(IF(MONTH($A53)&lt;7,CONCATENATE(RIGHT(YEAR(EDATE($A53,-12)),2),"/",RIGHT(YEAR($A53),2)),CONCATENATE(RIGHT(YEAR($A53),2),"/",RIGHT(YEAR(EDATE($A53,12)),2))),Australia!$B$26:$M$26,0))</f>
        <v>664.26433087219777</v>
      </c>
      <c r="D53" s="19">
        <f>INDEX('EU-27'!$B$26:$N$38,MATCH(TEXT($A53,"mmmm"),'EU-27'!$B$26:$B$38,0),MATCH(IF(MONTH($A53)&lt;4,CONCATENATE(RIGHT(YEAR(EDATE($A53,-12)),2),"/",RIGHT(YEAR($A53),2)),CONCATENATE(RIGHT(YEAR($A53),2),"/",RIGHT(YEAR(EDATE($A53,12)),2))),'EU-27'!$B$26:$N$26,0))</f>
        <v>12553.282141200001</v>
      </c>
      <c r="E53" s="19">
        <f>INDEX('New Zealand'!$B$26:$M$38,MATCH(TEXT($A53,"mmmm"),'New Zealand'!$B$26:$B$38,0),MATCH(IF(MONTH($A53)&lt;6,CONCATENATE(RIGHT(YEAR(EDATE($A53,-12)),2),"/",RIGHT(YEAR($A53),2)),CONCATENATE(RIGHT(YEAR($A53),2),"/",RIGHT(YEAR(EDATE($A53,12)),2))),'New Zealand'!$B$26:$M$26,0))</f>
        <v>794.69637502562784</v>
      </c>
      <c r="F53" s="19">
        <f>INDEX('United States'!$B$26:$M$38,MATCH(TEXT($A53,"mmmm"),'United States'!$B$26:$B$38,0),MATCH(IF(MONTH($A53)&lt;4,CONCATENATE(RIGHT(YEAR(EDATE($A53,-12)),2),"/",RIGHT(YEAR($A53),2)),CONCATENATE(RIGHT(YEAR($A53),2),"/",RIGHT(YEAR(EDATE($A53,12)),2))),'United States'!$B$26:$M$26,0))</f>
        <v>8348.5532281574397</v>
      </c>
      <c r="G53" s="13">
        <f t="shared" si="7"/>
        <v>23142.836500471683</v>
      </c>
      <c r="K53" s="13">
        <f t="shared" si="17"/>
        <v>10075.942364272581</v>
      </c>
      <c r="L53" s="13">
        <f t="shared" si="18"/>
        <v>8999.7867755039406</v>
      </c>
      <c r="M53" s="13">
        <f t="shared" si="19"/>
        <v>133643.02713</v>
      </c>
      <c r="N53" s="13">
        <f t="shared" si="20"/>
        <v>20727.343830884558</v>
      </c>
      <c r="O53" s="13">
        <f t="shared" si="29"/>
        <v>94147.646165825281</v>
      </c>
      <c r="P53" s="13">
        <f t="shared" si="28"/>
        <v>267593.74626648636</v>
      </c>
      <c r="R53" s="13">
        <f t="shared" si="22"/>
        <v>-1506.1327547393794</v>
      </c>
      <c r="S53" s="13">
        <f t="shared" si="23"/>
        <v>-729.02620274023138</v>
      </c>
      <c r="T53" s="13">
        <f t="shared" si="24"/>
        <v>-1710.5526660000032</v>
      </c>
      <c r="U53" s="13">
        <f t="shared" si="25"/>
        <v>-220.45711068125092</v>
      </c>
      <c r="V53" s="13">
        <f t="shared" si="26"/>
        <v>1646.1873899126367</v>
      </c>
      <c r="W53" s="13">
        <f t="shared" si="27"/>
        <v>-2519.9813442482264</v>
      </c>
      <c r="X53" s="3">
        <f t="shared" si="30"/>
        <v>-9.3293345974618802E-3</v>
      </c>
      <c r="Y53">
        <v>31</v>
      </c>
      <c r="Z53" s="20">
        <f t="shared" si="9"/>
        <v>25.227110490852244</v>
      </c>
      <c r="AA53" s="20">
        <f t="shared" si="10"/>
        <v>21.427881641038638</v>
      </c>
      <c r="AB53" s="20">
        <f t="shared" si="11"/>
        <v>404.94458520000006</v>
      </c>
      <c r="AC53" s="20">
        <f t="shared" si="12"/>
        <v>25.635366936310575</v>
      </c>
      <c r="AD53" s="20">
        <f t="shared" si="13"/>
        <v>269.30816865023996</v>
      </c>
      <c r="AE53" s="20">
        <f t="shared" si="14"/>
        <v>746.54311291844147</v>
      </c>
    </row>
    <row r="54" spans="1:31">
      <c r="A54" s="15">
        <v>42887</v>
      </c>
      <c r="B54" s="19">
        <f>INDEX(Argentina!$B$26:$M$38,MATCH(TEXT(A54,"mmmm"),Argentina!$B$26:$B$38,0),MATCH(IF(MONTH($A54)&lt;6,CONCATENATE(RIGHT(YEAR(EDATE($A54,-12)),2),"/",RIGHT(YEAR($A54),2)),CONCATENATE(RIGHT(YEAR($A54),2),"/",RIGHT(YEAR(EDATE($A54,12)),2))),Argentina!$B$26:$M$26,0))</f>
        <v>795.64695192034264</v>
      </c>
      <c r="C54" s="19">
        <f>INDEX(Australia!$B$26:$M$38,MATCH(TEXT($A54,"mmmm"),Australia!$B$26:$B$38,0),MATCH(IF(MONTH($A54)&lt;7,CONCATENATE(RIGHT(YEAR(EDATE($A54,-12)),2),"/",RIGHT(YEAR($A54),2)),CONCATENATE(RIGHT(YEAR($A54),2),"/",RIGHT(YEAR(EDATE($A54,12)),2))),Australia!$B$26:$M$26,0))</f>
        <v>648.06712970198953</v>
      </c>
      <c r="D54" s="19">
        <f>INDEX('EU-27'!$B$26:$N$38,MATCH(TEXT($A54,"mmmm"),'EU-27'!$B$26:$B$38,0),MATCH(IF(MONTH($A54)&lt;4,CONCATENATE(RIGHT(YEAR(EDATE($A54,-12)),2),"/",RIGHT(YEAR($A54),2)),CONCATENATE(RIGHT(YEAR($A54),2),"/",RIGHT(YEAR(EDATE($A54,12)),2))),'EU-27'!$B$26:$N$26,0))</f>
        <v>11846.549586000001</v>
      </c>
      <c r="E54" s="19">
        <f>INDEX('New Zealand'!$B$26:$M$38,MATCH(TEXT($A54,"mmmm"),'New Zealand'!$B$26:$B$38,0),MATCH(IF(MONTH($A54)&lt;6,CONCATENATE(RIGHT(YEAR(EDATE($A54,-12)),2),"/",RIGHT(YEAR($A54),2)),CONCATENATE(RIGHT(YEAR($A54),2),"/",RIGHT(YEAR(EDATE($A54,12)),2))),'New Zealand'!$B$26:$M$26,0))</f>
        <v>172.86648</v>
      </c>
      <c r="F54" s="19">
        <f>INDEX('United States'!$B$26:$M$38,MATCH(TEXT($A54,"mmmm"),'United States'!$B$26:$B$38,0),MATCH(IF(MONTH($A54)&lt;4,CONCATENATE(RIGHT(YEAR(EDATE($A54,-12)),2),"/",RIGHT(YEAR($A54),2)),CONCATENATE(RIGHT(YEAR($A54),2),"/",RIGHT(YEAR(EDATE($A54,12)),2))),'United States'!$B$26:$M$26,0))</f>
        <v>7955.6179453632003</v>
      </c>
      <c r="G54" s="13">
        <f t="shared" si="7"/>
        <v>21418.748092985534</v>
      </c>
      <c r="K54" s="13">
        <f t="shared" si="17"/>
        <v>10096.392387323898</v>
      </c>
      <c r="L54" s="13">
        <f t="shared" si="18"/>
        <v>9015.7643600510619</v>
      </c>
      <c r="M54" s="13">
        <f t="shared" si="19"/>
        <v>133924.3527588</v>
      </c>
      <c r="N54" s="13">
        <f t="shared" si="20"/>
        <v>20757.187621517583</v>
      </c>
      <c r="O54" s="13">
        <f t="shared" si="29"/>
        <v>94274.953673367374</v>
      </c>
      <c r="P54" s="13">
        <f t="shared" si="28"/>
        <v>268068.65080105991</v>
      </c>
      <c r="R54" s="13">
        <f t="shared" si="22"/>
        <v>-1274.7374300280262</v>
      </c>
      <c r="S54" s="13">
        <f t="shared" si="23"/>
        <v>-665.14308470207834</v>
      </c>
      <c r="T54" s="13">
        <f t="shared" si="24"/>
        <v>-1278.036848400021</v>
      </c>
      <c r="U54" s="13">
        <f t="shared" si="25"/>
        <v>-190.5146711667403</v>
      </c>
      <c r="V54" s="13">
        <f t="shared" si="26"/>
        <v>1655.438108453789</v>
      </c>
      <c r="W54" s="13">
        <f t="shared" si="27"/>
        <v>-1752.9939258430968</v>
      </c>
      <c r="X54" s="3">
        <f t="shared" si="30"/>
        <v>-6.4968617607285006E-3</v>
      </c>
      <c r="Y54">
        <v>30</v>
      </c>
      <c r="Z54" s="20">
        <f t="shared" si="9"/>
        <v>26.521565064011423</v>
      </c>
      <c r="AA54" s="20">
        <f t="shared" si="10"/>
        <v>21.602237656732985</v>
      </c>
      <c r="AB54" s="20">
        <f t="shared" si="11"/>
        <v>394.88498620000001</v>
      </c>
      <c r="AC54" s="20">
        <f t="shared" si="12"/>
        <v>5.7622159999999996</v>
      </c>
      <c r="AD54" s="20">
        <f t="shared" si="13"/>
        <v>265.18726484543998</v>
      </c>
      <c r="AE54" s="20">
        <f t="shared" si="14"/>
        <v>713.95826976618446</v>
      </c>
    </row>
    <row r="55" spans="1:31">
      <c r="A55" s="15">
        <v>42917</v>
      </c>
      <c r="B55" s="19">
        <f>INDEX(Argentina!$B$26:$M$38,MATCH(TEXT(A55,"mmmm"),Argentina!$B$26:$B$38,0),MATCH(IF(MONTH($A55)&lt;6,CONCATENATE(RIGHT(YEAR(EDATE($A55,-12)),2),"/",RIGHT(YEAR($A55),2)),CONCATENATE(RIGHT(YEAR($A55),2),"/",RIGHT(YEAR(EDATE($A55,12)),2))),Argentina!$B$26:$M$26,0))</f>
        <v>861.42034438680696</v>
      </c>
      <c r="C55" s="19">
        <f>INDEX(Australia!$B$26:$M$38,MATCH(TEXT($A55,"mmmm"),Australia!$B$26:$B$38,0),MATCH(IF(MONTH($A55)&lt;7,CONCATENATE(RIGHT(YEAR(EDATE($A55,-12)),2),"/",RIGHT(YEAR($A55),2)),CONCATENATE(RIGHT(YEAR($A55),2),"/",RIGHT(YEAR(EDATE($A55,12)),2))),Australia!$B$26:$M$26,0))</f>
        <v>658.42890146994307</v>
      </c>
      <c r="D55" s="19">
        <f>INDEX('EU-27'!$B$26:$N$38,MATCH(TEXT($A55,"mmmm"),'EU-27'!$B$26:$B$38,0),MATCH(IF(MONTH($A55)&lt;4,CONCATENATE(RIGHT(YEAR(EDATE($A55,-12)),2),"/",RIGHT(YEAR($A55),2)),CONCATENATE(RIGHT(YEAR($A55),2),"/",RIGHT(YEAR(EDATE($A55,12)),2))),'EU-27'!$B$26:$N$26,0))</f>
        <v>11825.018968800003</v>
      </c>
      <c r="E55" s="19">
        <f>INDEX('New Zealand'!$B$26:$M$38,MATCH(TEXT($A55,"mmmm"),'New Zealand'!$B$26:$B$38,0),MATCH(IF(MONTH($A55)&lt;6,CONCATENATE(RIGHT(YEAR(EDATE($A55,-12)),2),"/",RIGHT(YEAR($A55),2)),CONCATENATE(RIGHT(YEAR($A55),2),"/",RIGHT(YEAR(EDATE($A55,12)),2))),'New Zealand'!$B$26:$M$26,0))</f>
        <v>240.84768</v>
      </c>
      <c r="F55" s="19">
        <f>INDEX('United States'!$B$26:$M$38,MATCH(TEXT($A55,"mmmm"),'United States'!$B$26:$B$38,0),MATCH(IF(MONTH($A55)&lt;4,CONCATENATE(RIGHT(YEAR(EDATE($A55,-12)),2),"/",RIGHT(YEAR($A55),2)),CONCATENATE(RIGHT(YEAR($A55),2),"/",RIGHT(YEAR(EDATE($A55,12)),2))),'United States'!$B$26:$M$26,0))</f>
        <v>8047.2441099609596</v>
      </c>
      <c r="G55" s="13">
        <f t="shared" si="7"/>
        <v>21632.960004617715</v>
      </c>
      <c r="K55" s="13">
        <f t="shared" si="17"/>
        <v>10116.941358699161</v>
      </c>
      <c r="L55" s="13">
        <f t="shared" si="18"/>
        <v>9037.5774914728408</v>
      </c>
      <c r="M55" s="13">
        <f t="shared" si="19"/>
        <v>134257.4412156</v>
      </c>
      <c r="N55" s="13">
        <f t="shared" si="20"/>
        <v>20773.692977572151</v>
      </c>
      <c r="O55" s="13">
        <f t="shared" si="29"/>
        <v>94433.537419786575</v>
      </c>
      <c r="P55" s="13">
        <f t="shared" si="28"/>
        <v>268619.19046313071</v>
      </c>
      <c r="R55" s="13">
        <f t="shared" si="22"/>
        <v>-1045.2987349445229</v>
      </c>
      <c r="S55" s="13">
        <f t="shared" si="23"/>
        <v>-572.0090087762419</v>
      </c>
      <c r="T55" s="13">
        <f t="shared" si="24"/>
        <v>-832.72114199999487</v>
      </c>
      <c r="U55" s="13">
        <f t="shared" si="25"/>
        <v>-175.73236929659106</v>
      </c>
      <c r="V55" s="13">
        <f t="shared" si="26"/>
        <v>1706.0968052265816</v>
      </c>
      <c r="W55" s="13">
        <f t="shared" si="27"/>
        <v>-919.66444979078369</v>
      </c>
      <c r="X55" s="3">
        <f t="shared" si="30"/>
        <v>-3.4119921229460726E-3</v>
      </c>
      <c r="Y55">
        <v>31</v>
      </c>
      <c r="Z55" s="20">
        <f t="shared" si="9"/>
        <v>27.787753044735709</v>
      </c>
      <c r="AA55" s="20">
        <f t="shared" si="10"/>
        <v>21.239641982901389</v>
      </c>
      <c r="AB55" s="20">
        <f t="shared" si="11"/>
        <v>381.45222480000007</v>
      </c>
      <c r="AC55" s="20">
        <f t="shared" si="12"/>
        <v>7.7692800000000002</v>
      </c>
      <c r="AD55" s="20">
        <f t="shared" si="13"/>
        <v>259.58851967615999</v>
      </c>
      <c r="AE55" s="20">
        <f t="shared" si="14"/>
        <v>697.83741950379715</v>
      </c>
    </row>
    <row r="56" spans="1:31">
      <c r="A56" s="15">
        <v>42948</v>
      </c>
      <c r="B56" s="19">
        <f>INDEX(Argentina!$B$26:$M$38,MATCH(TEXT(A56,"mmmm"),Argentina!$B$26:$B$38,0),MATCH(IF(MONTH($A56)&lt;6,CONCATENATE(RIGHT(YEAR(EDATE($A56,-12)),2),"/",RIGHT(YEAR($A56),2)),CONCATENATE(RIGHT(YEAR($A56),2),"/",RIGHT(YEAR(EDATE($A56,12)),2))),Argentina!$B$26:$M$26,0))</f>
        <v>911.06693689061683</v>
      </c>
      <c r="C56" s="19">
        <f>INDEX(Australia!$B$26:$M$38,MATCH(TEXT($A56,"mmmm"),Australia!$B$26:$B$38,0),MATCH(IF(MONTH($A56)&lt;7,CONCATENATE(RIGHT(YEAR(EDATE($A56,-12)),2),"/",RIGHT(YEAR($A56),2)),CONCATENATE(RIGHT(YEAR($A56),2),"/",RIGHT(YEAR(EDATE($A56,12)),2))),Australia!$B$26:$M$26,0))</f>
        <v>743.88409745104934</v>
      </c>
      <c r="D56" s="19">
        <f>INDEX('EU-27'!$B$26:$N$38,MATCH(TEXT($A56,"mmmm"),'EU-27'!$B$26:$B$38,0),MATCH(IF(MONTH($A56)&lt;4,CONCATENATE(RIGHT(YEAR(EDATE($A56,-12)),2),"/",RIGHT(YEAR($A56),2)),CONCATENATE(RIGHT(YEAR($A56),2),"/",RIGHT(YEAR(EDATE($A56,12)),2))),'EU-27'!$B$26:$N$26,0))</f>
        <v>11484.5594076</v>
      </c>
      <c r="E56" s="19">
        <f>INDEX('New Zealand'!$B$26:$M$38,MATCH(TEXT($A56,"mmmm"),'New Zealand'!$B$26:$B$38,0),MATCH(IF(MONTH($A56)&lt;6,CONCATENATE(RIGHT(YEAR(EDATE($A56,-12)),2),"/",RIGHT(YEAR($A56),2)),CONCATENATE(RIGHT(YEAR($A56),2),"/",RIGHT(YEAR(EDATE($A56,12)),2))),'New Zealand'!$B$26:$M$26,0))</f>
        <v>1283.3351300046031</v>
      </c>
      <c r="F56" s="19">
        <f>INDEX('United States'!$B$26:$M$38,MATCH(TEXT($A56,"mmmm"),'United States'!$B$26:$B$38,0),MATCH(IF(MONTH($A56)&lt;4,CONCATENATE(RIGHT(YEAR(EDATE($A56,-12)),2),"/",RIGHT(YEAR($A56),2)),CONCATENATE(RIGHT(YEAR($A56),2),"/",RIGHT(YEAR(EDATE($A56,12)),2))),'United States'!$B$26:$M$26,0))</f>
        <v>7950.7723308892801</v>
      </c>
      <c r="G56" s="13">
        <f t="shared" si="7"/>
        <v>22373.617902835547</v>
      </c>
      <c r="K56" s="13">
        <f t="shared" si="17"/>
        <v>10091.638579365035</v>
      </c>
      <c r="L56" s="13">
        <f t="shared" si="18"/>
        <v>9044.4003946024495</v>
      </c>
      <c r="M56" s="13">
        <f t="shared" si="19"/>
        <v>134589.1894716</v>
      </c>
      <c r="N56" s="13">
        <f t="shared" si="20"/>
        <v>20753.455452859871</v>
      </c>
      <c r="O56" s="13">
        <f t="shared" si="29"/>
        <v>94590.799634985597</v>
      </c>
      <c r="P56" s="13">
        <f t="shared" si="28"/>
        <v>269069.48353341297</v>
      </c>
      <c r="R56" s="13">
        <f t="shared" si="22"/>
        <v>-913.91992811541786</v>
      </c>
      <c r="S56" s="13">
        <f t="shared" si="23"/>
        <v>-491.2323416088002</v>
      </c>
      <c r="T56" s="13">
        <f t="shared" si="24"/>
        <v>-382.21944119999534</v>
      </c>
      <c r="U56" s="13">
        <f t="shared" si="25"/>
        <v>-160.29349668094801</v>
      </c>
      <c r="V56" s="13">
        <f t="shared" si="26"/>
        <v>1734.7299816633604</v>
      </c>
      <c r="W56" s="13">
        <f t="shared" si="27"/>
        <v>-212.93522594176466</v>
      </c>
      <c r="X56" s="3">
        <f t="shared" si="30"/>
        <v>-7.9075056931976473E-4</v>
      </c>
      <c r="Y56">
        <v>31</v>
      </c>
      <c r="Z56" s="20">
        <f t="shared" si="9"/>
        <v>29.389256028729577</v>
      </c>
      <c r="AA56" s="20">
        <f t="shared" si="10"/>
        <v>23.996261208098367</v>
      </c>
      <c r="AB56" s="20">
        <f t="shared" si="11"/>
        <v>370.46965830967741</v>
      </c>
      <c r="AC56" s="20">
        <f t="shared" si="12"/>
        <v>41.397907419503326</v>
      </c>
      <c r="AD56" s="20">
        <f t="shared" si="13"/>
        <v>256.47652680288002</v>
      </c>
      <c r="AE56" s="20">
        <f t="shared" si="14"/>
        <v>721.72960976888862</v>
      </c>
    </row>
    <row r="57" spans="1:31">
      <c r="A57" s="15">
        <v>42979</v>
      </c>
      <c r="B57" s="19">
        <f>INDEX(Argentina!$B$26:$M$38,MATCH(TEXT(A57,"mmmm"),Argentina!$B$26:$B$38,0),MATCH(IF(MONTH($A57)&lt;6,CONCATENATE(RIGHT(YEAR(EDATE($A57,-12)),2),"/",RIGHT(YEAR($A57),2)),CONCATENATE(RIGHT(YEAR($A57),2),"/",RIGHT(YEAR(EDATE($A57,12)),2))),Argentina!$B$26:$M$26,0))</f>
        <v>938.86429552372419</v>
      </c>
      <c r="C57" s="19">
        <f>INDEX(Australia!$B$26:$M$38,MATCH(TEXT($A57,"mmmm"),Australia!$B$26:$B$38,0),MATCH(IF(MONTH($A57)&lt;7,CONCATENATE(RIGHT(YEAR(EDATE($A57,-12)),2),"/",RIGHT(YEAR($A57),2)),CONCATENATE(RIGHT(YEAR($A57),2),"/",RIGHT(YEAR(EDATE($A57,12)),2))),Australia!$B$26:$M$26,0))</f>
        <v>905.16390881282541</v>
      </c>
      <c r="D57" s="19">
        <f>INDEX('EU-27'!$B$26:$N$38,MATCH(TEXT($A57,"mmmm"),'EU-27'!$B$26:$B$38,0),MATCH(IF(MONTH($A57)&lt;4,CONCATENATE(RIGHT(YEAR(EDATE($A57,-12)),2),"/",RIGHT(YEAR($A57),2)),CONCATENATE(RIGHT(YEAR($A57),2),"/",RIGHT(YEAR(EDATE($A57,12)),2))),'EU-27'!$B$26:$N$26,0))</f>
        <v>10936.902860399996</v>
      </c>
      <c r="E57" s="19">
        <f>INDEX('New Zealand'!$B$26:$M$38,MATCH(TEXT($A57,"mmmm"),'New Zealand'!$B$26:$B$38,0),MATCH(IF(MONTH($A57)&lt;6,CONCATENATE(RIGHT(YEAR(EDATE($A57,-12)),2),"/",RIGHT(YEAR($A57),2)),CONCATENATE(RIGHT(YEAR($A57),2),"/",RIGHT(YEAR(EDATE($A57,12)),2))),'New Zealand'!$B$26:$M$26,0))</f>
        <v>2456.0636399999999</v>
      </c>
      <c r="F57" s="19">
        <f>INDEX('United States'!$B$26:$M$38,MATCH(TEXT($A57,"mmmm"),'United States'!$B$26:$B$38,0),MATCH(IF(MONTH($A57)&lt;4,CONCATENATE(RIGHT(YEAR(EDATE($A57,-12)),2),"/",RIGHT(YEAR($A57),2)),CONCATENATE(RIGHT(YEAR($A57),2),"/",RIGHT(YEAR(EDATE($A57,12)),2))),'United States'!$B$26:$M$26,0))</f>
        <v>7557.3965376883198</v>
      </c>
      <c r="G57" s="13">
        <f t="shared" si="7"/>
        <v>22794.391242424867</v>
      </c>
      <c r="K57" s="13">
        <f t="shared" si="17"/>
        <v>10054.010831470765</v>
      </c>
      <c r="L57" s="13">
        <f t="shared" si="18"/>
        <v>9065.0079049872948</v>
      </c>
      <c r="M57" s="13">
        <f t="shared" si="19"/>
        <v>135083.54875800002</v>
      </c>
      <c r="N57" s="13">
        <f t="shared" si="20"/>
        <v>20713.509335835257</v>
      </c>
      <c r="O57" s="13">
        <f t="shared" si="29"/>
        <v>94663.924362501115</v>
      </c>
      <c r="P57" s="13">
        <f t="shared" si="28"/>
        <v>269580.00119279441</v>
      </c>
      <c r="R57" s="13">
        <f t="shared" si="22"/>
        <v>-779.10344604318561</v>
      </c>
      <c r="S57" s="13">
        <f t="shared" si="23"/>
        <v>-374.06646150467895</v>
      </c>
      <c r="T57" s="13">
        <f t="shared" si="24"/>
        <v>354.29859120000037</v>
      </c>
      <c r="U57" s="13">
        <f t="shared" si="25"/>
        <v>-226.34243337002044</v>
      </c>
      <c r="V57" s="13">
        <f t="shared" si="26"/>
        <v>1642.222796252172</v>
      </c>
      <c r="W57" s="13">
        <f t="shared" si="27"/>
        <v>617.00904653425096</v>
      </c>
      <c r="X57" s="3">
        <f t="shared" si="30"/>
        <v>2.294029530273578E-3</v>
      </c>
      <c r="Y57">
        <v>30</v>
      </c>
      <c r="Z57" s="20">
        <f t="shared" si="9"/>
        <v>31.295476517457473</v>
      </c>
      <c r="AA57" s="20">
        <f t="shared" si="10"/>
        <v>30.172130293760848</v>
      </c>
      <c r="AB57" s="20">
        <f t="shared" si="11"/>
        <v>364.56342867999984</v>
      </c>
      <c r="AC57" s="20">
        <f t="shared" si="12"/>
        <v>81.868787999999995</v>
      </c>
      <c r="AD57" s="20">
        <f t="shared" si="13"/>
        <v>251.913217922944</v>
      </c>
      <c r="AE57" s="20">
        <f t="shared" si="14"/>
        <v>759.81304141416217</v>
      </c>
    </row>
    <row r="58" spans="1:31">
      <c r="A58" s="15">
        <v>43009</v>
      </c>
      <c r="B58" s="19">
        <f>INDEX(Argentina!$B$26:$M$38,MATCH(TEXT(A58,"mmmm"),Argentina!$B$26:$B$38,0),MATCH(IF(MONTH($A58)&lt;6,CONCATENATE(RIGHT(YEAR(EDATE($A58,-12)),2),"/",RIGHT(YEAR($A58),2)),CONCATENATE(RIGHT(YEAR($A58),2),"/",RIGHT(YEAR(EDATE($A58,12)),2))),Argentina!$B$26:$M$26,0))</f>
        <v>990.97534608128046</v>
      </c>
      <c r="C58" s="19">
        <f>INDEX(Australia!$B$26:$M$38,MATCH(TEXT($A58,"mmmm"),Australia!$B$26:$B$38,0),MATCH(IF(MONTH($A58)&lt;7,CONCATENATE(RIGHT(YEAR(EDATE($A58,-12)),2),"/",RIGHT(YEAR($A58),2)),CONCATENATE(RIGHT(YEAR($A58),2),"/",RIGHT(YEAR(EDATE($A58,12)),2))),Australia!$B$26:$M$26,0))</f>
        <v>1051.0500106120749</v>
      </c>
      <c r="D58" s="19">
        <f>INDEX('EU-27'!$B$26:$N$38,MATCH(TEXT($A58,"mmmm"),'EU-27'!$B$26:$B$38,0),MATCH(IF(MONTH($A58)&lt;4,CONCATENATE(RIGHT(YEAR(EDATE($A58,-12)),2),"/",RIGHT(YEAR($A58),2)),CONCATENATE(RIGHT(YEAR($A58),2),"/",RIGHT(YEAR(EDATE($A58,12)),2))),'EU-27'!$B$26:$N$26,0))</f>
        <v>11101.193997599999</v>
      </c>
      <c r="E58" s="19">
        <f>INDEX('New Zealand'!$B$26:$M$38,MATCH(TEXT($A58,"mmmm"),'New Zealand'!$B$26:$B$38,0),MATCH(IF(MONTH($A58)&lt;6,CONCATENATE(RIGHT(YEAR(EDATE($A58,-12)),2),"/",RIGHT(YEAR($A58),2)),CONCATENATE(RIGHT(YEAR($A58),2),"/",RIGHT(YEAR(EDATE($A58,12)),2))),'New Zealand'!$B$26:$M$26,0))</f>
        <v>3028.0768800000001</v>
      </c>
      <c r="F58" s="19">
        <f>INDEX('United States'!$B$26:$M$38,MATCH(TEXT($A58,"mmmm"),'United States'!$B$26:$B$38,0),MATCH(IF(MONTH($A58)&lt;4,CONCATENATE(RIGHT(YEAR(EDATE($A58,-12)),2),"/",RIGHT(YEAR($A58),2)),CONCATENATE(RIGHT(YEAR($A58),2),"/",RIGHT(YEAR(EDATE($A58,12)),2))),'United States'!$B$26:$M$26,0))</f>
        <v>7827.4294170076801</v>
      </c>
      <c r="G58" s="13">
        <f t="shared" si="7"/>
        <v>23998.725651301036</v>
      </c>
      <c r="K58" s="13">
        <f t="shared" si="17"/>
        <v>10042.192878796723</v>
      </c>
      <c r="L58" s="13">
        <f t="shared" si="18"/>
        <v>9133.8336362267764</v>
      </c>
      <c r="M58" s="13">
        <f t="shared" si="19"/>
        <v>135654.26064360002</v>
      </c>
      <c r="N58" s="13">
        <f t="shared" si="20"/>
        <v>20793.121936345789</v>
      </c>
      <c r="O58" s="13">
        <f t="shared" si="29"/>
        <v>94753.788485471989</v>
      </c>
      <c r="P58" s="13">
        <f t="shared" si="28"/>
        <v>270377.19758044131</v>
      </c>
      <c r="R58" s="13">
        <f t="shared" si="22"/>
        <v>-600.70751692006161</v>
      </c>
      <c r="S58" s="13">
        <f t="shared" si="23"/>
        <v>-180.64915009574906</v>
      </c>
      <c r="T58" s="13">
        <f t="shared" si="24"/>
        <v>1286.6316144000157</v>
      </c>
      <c r="U58" s="13">
        <f t="shared" si="25"/>
        <v>23.337115317870484</v>
      </c>
      <c r="V58" s="13">
        <f t="shared" si="26"/>
        <v>1539.583871486393</v>
      </c>
      <c r="W58" s="13">
        <f t="shared" si="27"/>
        <v>2068.1959341884358</v>
      </c>
      <c r="X58" s="3">
        <f t="shared" si="30"/>
        <v>7.7082614504122571E-3</v>
      </c>
      <c r="Y58">
        <v>31</v>
      </c>
      <c r="Z58" s="20">
        <f t="shared" si="9"/>
        <v>31.966946647783242</v>
      </c>
      <c r="AA58" s="20">
        <f t="shared" si="10"/>
        <v>33.904839052002416</v>
      </c>
      <c r="AB58" s="20">
        <f t="shared" si="11"/>
        <v>358.10303218064513</v>
      </c>
      <c r="AC58" s="20">
        <f t="shared" si="12"/>
        <v>97.67989935483871</v>
      </c>
      <c r="AD58" s="20">
        <f t="shared" si="13"/>
        <v>252.49772312927999</v>
      </c>
      <c r="AE58" s="20">
        <f t="shared" si="14"/>
        <v>774.15244036454953</v>
      </c>
    </row>
    <row r="59" spans="1:31">
      <c r="A59" s="15">
        <v>43040</v>
      </c>
      <c r="B59" s="19">
        <f>INDEX(Argentina!$B$26:$M$38,MATCH(TEXT(A59,"mmmm"),Argentina!$B$26:$B$38,0),MATCH(IF(MONTH($A59)&lt;6,CONCATENATE(RIGHT(YEAR(EDATE($A59,-12)),2),"/",RIGHT(YEAR($A59),2)),CONCATENATE(RIGHT(YEAR($A59),2),"/",RIGHT(YEAR(EDATE($A59,12)),2))),Argentina!$B$26:$M$26,0))</f>
        <v>951.49471414387449</v>
      </c>
      <c r="C59" s="19">
        <f>INDEX(Australia!$B$26:$M$38,MATCH(TEXT($A59,"mmmm"),Australia!$B$26:$B$38,0),MATCH(IF(MONTH($A59)&lt;7,CONCATENATE(RIGHT(YEAR(EDATE($A59,-12)),2),"/",RIGHT(YEAR($A59),2)),CONCATENATE(RIGHT(YEAR($A59),2),"/",RIGHT(YEAR(EDATE($A59,12)),2))),Australia!$B$26:$M$26,0))</f>
        <v>984.37921117149324</v>
      </c>
      <c r="D59" s="19">
        <f>INDEX('EU-27'!$B$26:$N$38,MATCH(TEXT($A59,"mmmm"),'EU-27'!$B$26:$B$38,0),MATCH(IF(MONTH($A59)&lt;4,CONCATENATE(RIGHT(YEAR(EDATE($A59,-12)),2),"/",RIGHT(YEAR($A59),2)),CONCATENATE(RIGHT(YEAR($A59),2),"/",RIGHT(YEAR(EDATE($A59,12)),2))),'EU-27'!$B$26:$N$26,0))</f>
        <v>10658.995714800001</v>
      </c>
      <c r="E59" s="19">
        <f>INDEX('New Zealand'!$B$26:$M$38,MATCH(TEXT($A59,"mmmm"),'New Zealand'!$B$26:$B$38,0),MATCH(IF(MONTH($A59)&lt;6,CONCATENATE(RIGHT(YEAR(EDATE($A59,-12)),2),"/",RIGHT(YEAR($A59),2)),CONCATENATE(RIGHT(YEAR($A59),2),"/",RIGHT(YEAR(EDATE($A59,12)),2))),'New Zealand'!$B$26:$M$26,0))</f>
        <v>2879.3930982354609</v>
      </c>
      <c r="F59" s="19">
        <f>INDEX('United States'!$B$26:$M$38,MATCH(TEXT($A59,"mmmm"),'United States'!$B$26:$B$38,0),MATCH(IF(MONTH($A59)&lt;4,CONCATENATE(RIGHT(YEAR(EDATE($A59,-12)),2),"/",RIGHT(YEAR($A59),2)),CONCATENATE(RIGHT(YEAR($A59),2),"/",RIGHT(YEAR(EDATE($A59,12)),2))),'United States'!$B$26:$M$26,0))</f>
        <v>7603.2096199872003</v>
      </c>
      <c r="G59" s="13">
        <f t="shared" si="7"/>
        <v>23077.472358338029</v>
      </c>
      <c r="K59" s="13">
        <f t="shared" si="17"/>
        <v>10076.428147945348</v>
      </c>
      <c r="L59" s="13">
        <f t="shared" si="18"/>
        <v>9172.8976707443453</v>
      </c>
      <c r="M59" s="13">
        <f t="shared" si="19"/>
        <v>136290.04996080001</v>
      </c>
      <c r="N59" s="13">
        <f t="shared" si="20"/>
        <v>20909.699959214802</v>
      </c>
      <c r="O59" s="13">
        <f t="shared" si="29"/>
        <v>94824.270150547192</v>
      </c>
      <c r="P59" s="13">
        <f t="shared" si="28"/>
        <v>271273.34588925168</v>
      </c>
      <c r="R59" s="13">
        <f t="shared" si="22"/>
        <v>-372.20816291278788</v>
      </c>
      <c r="S59" s="13">
        <f t="shared" si="23"/>
        <v>-77.0084622446102</v>
      </c>
      <c r="T59" s="13">
        <f t="shared" si="24"/>
        <v>2269.5814968000341</v>
      </c>
      <c r="U59" s="13">
        <f t="shared" si="25"/>
        <v>271.47606136131799</v>
      </c>
      <c r="V59" s="13">
        <f t="shared" si="26"/>
        <v>1426.3726969593554</v>
      </c>
      <c r="W59" s="13">
        <f t="shared" si="27"/>
        <v>3518.2136299632257</v>
      </c>
      <c r="X59" s="3">
        <f t="shared" si="30"/>
        <v>1.3139668324102516E-2</v>
      </c>
      <c r="Y59">
        <v>30</v>
      </c>
      <c r="Z59" s="20">
        <f t="shared" si="9"/>
        <v>31.716490471462482</v>
      </c>
      <c r="AA59" s="20">
        <f t="shared" si="10"/>
        <v>32.812640372383107</v>
      </c>
      <c r="AB59" s="20">
        <f t="shared" si="11"/>
        <v>355.29985716000004</v>
      </c>
      <c r="AC59" s="20">
        <f t="shared" si="12"/>
        <v>95.979769941182028</v>
      </c>
      <c r="AD59" s="20">
        <f t="shared" si="13"/>
        <v>253.44032066624001</v>
      </c>
      <c r="AE59" s="20">
        <f t="shared" si="14"/>
        <v>769.24907861126769</v>
      </c>
    </row>
    <row r="60" spans="1:31">
      <c r="A60" s="15">
        <v>43070</v>
      </c>
      <c r="B60" s="19">
        <f>INDEX(Argentina!$B$26:$M$38,MATCH(TEXT(A60,"mmmm"),Argentina!$B$26:$B$38,0),MATCH(IF(MONTH($A60)&lt;6,CONCATENATE(RIGHT(YEAR(EDATE($A60,-12)),2),"/",RIGHT(YEAR($A60),2)),CONCATENATE(RIGHT(YEAR($A60),2),"/",RIGHT(YEAR(EDATE($A60,12)),2))),Argentina!$B$26:$M$26,0))</f>
        <v>929.84505385764248</v>
      </c>
      <c r="C60" s="19">
        <f>INDEX(Australia!$B$26:$M$38,MATCH(TEXT($A60,"mmmm"),Australia!$B$26:$B$38,0),MATCH(IF(MONTH($A60)&lt;7,CONCATENATE(RIGHT(YEAR(EDATE($A60,-12)),2),"/",RIGHT(YEAR($A60),2)),CONCATENATE(RIGHT(YEAR($A60),2),"/",RIGHT(YEAR(EDATE($A60,12)),2))),Australia!$B$26:$M$26,0))</f>
        <v>904.82086865514543</v>
      </c>
      <c r="D60" s="19">
        <f>INDEX('EU-27'!$B$26:$N$38,MATCH(TEXT($A60,"mmmm"),'EU-27'!$B$26:$B$38,0),MATCH(IF(MONTH($A60)&lt;4,CONCATENATE(RIGHT(YEAR(EDATE($A60,-12)),2),"/",RIGHT(YEAR($A60),2)),CONCATENATE(RIGHT(YEAR($A60),2),"/",RIGHT(YEAR(EDATE($A60,12)),2))),'EU-27'!$B$26:$N$26,0))</f>
        <v>11123.190771600002</v>
      </c>
      <c r="E60" s="19">
        <f>INDEX('New Zealand'!$B$26:$M$38,MATCH(TEXT($A60,"mmmm"),'New Zealand'!$B$26:$B$38,0),MATCH(IF(MONTH($A60)&lt;6,CONCATENATE(RIGHT(YEAR(EDATE($A60,-12)),2),"/",RIGHT(YEAR($A60),2)),CONCATENATE(RIGHT(YEAR($A60),2),"/",RIGHT(YEAR(EDATE($A60,12)),2))),'New Zealand'!$B$26:$M$26,0))</f>
        <v>2544.6734487443787</v>
      </c>
      <c r="F60" s="19">
        <f>INDEX('United States'!$B$26:$M$38,MATCH(TEXT($A60,"mmmm"),'United States'!$B$26:$B$38,0),MATCH(IF(MONTH($A60)&lt;4,CONCATENATE(RIGHT(YEAR(EDATE($A60,-12)),2),"/",RIGHT(YEAR($A60),2)),CONCATENATE(RIGHT(YEAR($A60),2),"/",RIGHT(YEAR(EDATE($A60,12)),2))),'United States'!$B$26:$M$26,0))</f>
        <v>7954.7369245497603</v>
      </c>
      <c r="G60" s="13">
        <f t="shared" si="7"/>
        <v>23457.26706740693</v>
      </c>
      <c r="K60" s="13">
        <f t="shared" si="17"/>
        <v>10097.477602353716</v>
      </c>
      <c r="L60" s="13">
        <f t="shared" si="18"/>
        <v>9199.4981443326196</v>
      </c>
      <c r="M60" s="13">
        <f t="shared" si="19"/>
        <v>136807.44516239999</v>
      </c>
      <c r="N60" s="13">
        <f t="shared" si="20"/>
        <v>20842.649909238382</v>
      </c>
      <c r="O60" s="13">
        <f t="shared" si="29"/>
        <v>94915.015294331504</v>
      </c>
      <c r="P60" s="13">
        <f t="shared" si="28"/>
        <v>271862.08611265628</v>
      </c>
      <c r="R60" s="13">
        <f t="shared" si="22"/>
        <v>-194.72384841729399</v>
      </c>
      <c r="S60" s="13">
        <f t="shared" si="23"/>
        <v>-11.15943595171484</v>
      </c>
      <c r="T60" s="13">
        <f t="shared" si="24"/>
        <v>3085.6666679999616</v>
      </c>
      <c r="U60" s="13">
        <f t="shared" si="25"/>
        <v>277.82191875971694</v>
      </c>
      <c r="V60" s="13">
        <f t="shared" si="26"/>
        <v>1334.7465323615907</v>
      </c>
      <c r="W60" s="13">
        <f t="shared" si="27"/>
        <v>4492.3518347523641</v>
      </c>
      <c r="X60" s="3">
        <f t="shared" si="30"/>
        <v>1.6802020792985539E-2</v>
      </c>
      <c r="Y60">
        <v>31</v>
      </c>
      <c r="Z60" s="20">
        <f t="shared" si="9"/>
        <v>29.995001737343305</v>
      </c>
      <c r="AA60" s="20">
        <f t="shared" si="10"/>
        <v>29.187769956617593</v>
      </c>
      <c r="AB60" s="20">
        <f t="shared" si="11"/>
        <v>358.81260553548395</v>
      </c>
      <c r="AC60" s="20">
        <f t="shared" si="12"/>
        <v>82.08624028207673</v>
      </c>
      <c r="AD60" s="20">
        <f t="shared" si="13"/>
        <v>256.60441692096003</v>
      </c>
      <c r="AE60" s="20">
        <f t="shared" si="14"/>
        <v>756.68603443248162</v>
      </c>
    </row>
    <row r="61" spans="1:31">
      <c r="A61" s="15">
        <v>43101</v>
      </c>
      <c r="B61" s="19">
        <f>INDEX(Argentina!$B$26:$M$38,MATCH(TEXT(A61,"mmmm"),Argentina!$B$26:$B$38,0),MATCH(IF(MONTH($A61)&lt;6,CONCATENATE(RIGHT(YEAR(EDATE($A61,-12)),2),"/",RIGHT(YEAR($A61),2)),CONCATENATE(RIGHT(YEAR($A61),2),"/",RIGHT(YEAR(EDATE($A61,12)),2))),Argentina!$B$26:$M$26,0))</f>
        <v>884.62691814202128</v>
      </c>
      <c r="C61" s="19">
        <f>INDEX(Australia!$B$26:$M$38,MATCH(TEXT($A61,"mmmm"),Australia!$B$26:$B$38,0),MATCH(IF(MONTH($A61)&lt;7,CONCATENATE(RIGHT(YEAR(EDATE($A61,-12)),2),"/",RIGHT(YEAR($A61),2)),CONCATENATE(RIGHT(YEAR($A61),2),"/",RIGHT(YEAR(EDATE($A61,12)),2))),Australia!$B$26:$M$26,0))</f>
        <v>797.22297448033282</v>
      </c>
      <c r="D61" s="19">
        <f>INDEX('EU-27'!$B$26:$N$38,MATCH(TEXT($A61,"mmmm"),'EU-27'!$B$26:$B$38,0),MATCH(IF(MONTH($A61)&lt;4,CONCATENATE(RIGHT(YEAR(EDATE($A61,-12)),2),"/",RIGHT(YEAR($A61),2)),CONCATENATE(RIGHT(YEAR($A61),2),"/",RIGHT(YEAR(EDATE($A61,12)),2))),'EU-27'!$B$26:$N$26,0))</f>
        <v>11471.730384</v>
      </c>
      <c r="E61" s="19">
        <f>INDEX('New Zealand'!$B$26:$M$38,MATCH(TEXT($A61,"mmmm"),'New Zealand'!$B$26:$B$38,0),MATCH(IF(MONTH($A61)&lt;6,CONCATENATE(RIGHT(YEAR(EDATE($A61,-12)),2),"/",RIGHT(YEAR($A61),2)),CONCATENATE(RIGHT(YEAR($A61),2),"/",RIGHT(YEAR(EDATE($A61,12)),2))),'New Zealand'!$B$26:$M$26,0))</f>
        <v>2227.5245820322234</v>
      </c>
      <c r="F61" s="19">
        <f>INDEX('United States'!$B$26:$M$38,MATCH(TEXT($A61,"mmmm"),'United States'!$B$26:$B$38,0),MATCH(IF(MONTH($A61)&lt;4,CONCATENATE(RIGHT(YEAR(EDATE($A61,-12)),2),"/",RIGHT(YEAR($A61),2)),CONCATENATE(RIGHT(YEAR($A61),2),"/",RIGHT(YEAR(EDATE($A61,12)),2))),'United States'!$B$26:$M$26,0))</f>
        <v>8121.6903686966398</v>
      </c>
      <c r="G61" s="13">
        <f t="shared" si="7"/>
        <v>23502.79522735122</v>
      </c>
      <c r="K61" s="13">
        <f t="shared" si="17"/>
        <v>10170.115643999421</v>
      </c>
      <c r="L61" s="13">
        <f t="shared" si="18"/>
        <v>9232.9025099318333</v>
      </c>
      <c r="M61" s="13">
        <f t="shared" si="19"/>
        <v>137298.4539468</v>
      </c>
      <c r="N61" s="13">
        <f t="shared" si="20"/>
        <v>20727.815082224464</v>
      </c>
      <c r="O61" s="13">
        <f t="shared" si="29"/>
        <v>95051.133010007994</v>
      </c>
      <c r="P61" s="13">
        <f t="shared" si="28"/>
        <v>272480.42019296379</v>
      </c>
      <c r="R61" s="13">
        <f t="shared" si="22"/>
        <v>-28.246150808819948</v>
      </c>
      <c r="S61" s="13">
        <f t="shared" si="23"/>
        <v>71.079715808278706</v>
      </c>
      <c r="T61" s="13">
        <f t="shared" si="24"/>
        <v>3665.9250563999813</v>
      </c>
      <c r="U61" s="13">
        <f t="shared" si="25"/>
        <v>178.69998604539433</v>
      </c>
      <c r="V61" s="13">
        <f t="shared" si="26"/>
        <v>1279.242221114866</v>
      </c>
      <c r="W61" s="13">
        <f t="shared" si="27"/>
        <v>5166.7008285598131</v>
      </c>
      <c r="X61" s="3">
        <f t="shared" si="30"/>
        <v>1.9328229171494682E-2</v>
      </c>
      <c r="Y61">
        <v>31</v>
      </c>
      <c r="Z61" s="20">
        <f t="shared" si="9"/>
        <v>28.53635219812972</v>
      </c>
      <c r="AA61" s="20">
        <f t="shared" si="10"/>
        <v>25.716870144526865</v>
      </c>
      <c r="AB61" s="20">
        <f t="shared" si="11"/>
        <v>370.05581883870968</v>
      </c>
      <c r="AC61" s="20">
        <f t="shared" si="12"/>
        <v>71.85563167845882</v>
      </c>
      <c r="AD61" s="20">
        <f t="shared" si="13"/>
        <v>261.99001189344</v>
      </c>
      <c r="AE61" s="20">
        <f t="shared" si="14"/>
        <v>758.1546847532652</v>
      </c>
    </row>
    <row r="62" spans="1:31">
      <c r="A62" s="15">
        <v>43132</v>
      </c>
      <c r="B62" s="19">
        <f>INDEX(Argentina!$B$26:$M$38,MATCH(TEXT(A62,"mmmm"),Argentina!$B$26:$B$38,0),MATCH(IF(MONTH($A62)&lt;6,CONCATENATE(RIGHT(YEAR(EDATE($A62,-12)),2),"/",RIGHT(YEAR($A62),2)),CONCATENATE(RIGHT(YEAR($A62),2),"/",RIGHT(YEAR(EDATE($A62,12)),2))),Argentina!$B$26:$M$26,0))</f>
        <v>741.30308808159123</v>
      </c>
      <c r="C62" s="19">
        <f>INDEX(Australia!$B$26:$M$38,MATCH(TEXT($A62,"mmmm"),Australia!$B$26:$B$38,0),MATCH(IF(MONTH($A62)&lt;7,CONCATENATE(RIGHT(YEAR(EDATE($A62,-12)),2),"/",RIGHT(YEAR($A62),2)),CONCATENATE(RIGHT(YEAR($A62),2),"/",RIGHT(YEAR(EDATE($A62,12)),2))),Australia!$B$26:$M$26,0))</f>
        <v>636.98015910515267</v>
      </c>
      <c r="D62" s="19">
        <f>INDEX('EU-27'!$B$26:$N$38,MATCH(TEXT($A62,"mmmm"),'EU-27'!$B$26:$B$38,0),MATCH(IF(MONTH($A62)&lt;4,CONCATENATE(RIGHT(YEAR(EDATE($A62,-12)),2),"/",RIGHT(YEAR($A62),2)),CONCATENATE(RIGHT(YEAR($A62),2),"/",RIGHT(YEAR(EDATE($A62,12)),2))),'EU-27'!$B$26:$N$26,0))</f>
        <v>10643.505712799997</v>
      </c>
      <c r="E62" s="19">
        <f>INDEX('New Zealand'!$B$26:$M$38,MATCH(TEXT($A62,"mmmm"),'New Zealand'!$B$26:$B$38,0),MATCH(IF(MONTH($A62)&lt;6,CONCATENATE(RIGHT(YEAR(EDATE($A62,-12)),2),"/",RIGHT(YEAR($A62),2)),CONCATENATE(RIGHT(YEAR($A62),2),"/",RIGHT(YEAR(EDATE($A62,12)),2))),'New Zealand'!$B$26:$M$26,0))</f>
        <v>1820.1133973997146</v>
      </c>
      <c r="F62" s="19">
        <f>INDEX('United States'!$B$26:$M$38,MATCH(TEXT($A62,"mmmm"),'United States'!$B$26:$B$38,0),MATCH(IF(MONTH($A62)&lt;4,CONCATENATE(RIGHT(YEAR(EDATE($A62,-12)),2),"/",RIGHT(YEAR($A62),2)),CONCATENATE(RIGHT(YEAR($A62),2),"/",RIGHT(YEAR(EDATE($A62,12)),2))),'United States'!$B$26:$M$26,0))</f>
        <v>7476.7831332585602</v>
      </c>
      <c r="G62" s="13">
        <f t="shared" si="7"/>
        <v>21318.685490645017</v>
      </c>
      <c r="K62" s="13">
        <f t="shared" si="17"/>
        <v>10229.86134630971</v>
      </c>
      <c r="L62" s="13">
        <f t="shared" si="18"/>
        <v>9254.4506432296712</v>
      </c>
      <c r="M62" s="13">
        <f t="shared" si="19"/>
        <v>137617.70337359997</v>
      </c>
      <c r="N62" s="13">
        <f t="shared" si="20"/>
        <v>20693.918609667606</v>
      </c>
      <c r="O62" s="13">
        <f t="shared" si="29"/>
        <v>95174.035413482881</v>
      </c>
      <c r="P62" s="13">
        <f t="shared" si="28"/>
        <v>272969.96938628989</v>
      </c>
      <c r="R62" s="13">
        <f t="shared" si="22"/>
        <v>127.78059492910688</v>
      </c>
      <c r="S62" s="13">
        <f t="shared" si="23"/>
        <v>162.47463850101667</v>
      </c>
      <c r="T62" s="13">
        <f t="shared" si="24"/>
        <v>4394.4989999999525</v>
      </c>
      <c r="U62" s="13">
        <f t="shared" si="25"/>
        <v>200.21739612919919</v>
      </c>
      <c r="V62" s="13">
        <f t="shared" si="26"/>
        <v>1494.6518100009562</v>
      </c>
      <c r="W62" s="13">
        <f t="shared" si="27"/>
        <v>6379.6234395602369</v>
      </c>
      <c r="X62" s="3">
        <f t="shared" si="30"/>
        <v>2.3930436853984993E-2</v>
      </c>
      <c r="Y62">
        <v>28</v>
      </c>
      <c r="Z62" s="20">
        <f t="shared" si="9"/>
        <v>26.475110288628258</v>
      </c>
      <c r="AA62" s="20">
        <f t="shared" si="10"/>
        <v>22.749291396612595</v>
      </c>
      <c r="AB62" s="20">
        <f t="shared" si="11"/>
        <v>380.12520402857132</v>
      </c>
      <c r="AC62" s="20">
        <f t="shared" si="12"/>
        <v>65.004049907132668</v>
      </c>
      <c r="AD62" s="20">
        <f t="shared" si="13"/>
        <v>267.02796904494858</v>
      </c>
      <c r="AE62" s="20">
        <f t="shared" si="14"/>
        <v>761.38162466589336</v>
      </c>
    </row>
    <row r="63" spans="1:31">
      <c r="A63" s="15">
        <v>43160</v>
      </c>
      <c r="B63" s="19">
        <f>INDEX(Argentina!$B$26:$M$38,MATCH(TEXT(A63,"mmmm"),Argentina!$B$26:$B$38,0),MATCH(IF(MONTH($A63)&lt;6,CONCATENATE(RIGHT(YEAR(EDATE($A63,-12)),2),"/",RIGHT(YEAR($A63),2)),CONCATENATE(RIGHT(YEAR($A63),2),"/",RIGHT(YEAR(EDATE($A63,12)),2))),Argentina!$B$26:$M$26,0))</f>
        <v>809.86212386120633</v>
      </c>
      <c r="C63" s="19">
        <f>INDEX(Australia!$B$26:$M$38,MATCH(TEXT($A63,"mmmm"),Australia!$B$26:$B$38,0),MATCH(IF(MONTH($A63)&lt;7,CONCATENATE(RIGHT(YEAR(EDATE($A63,-12)),2),"/",RIGHT(YEAR($A63),2)),CONCATENATE(RIGHT(YEAR($A63),2),"/",RIGHT(YEAR(EDATE($A63,12)),2))),Australia!$B$26:$M$26,0))</f>
        <v>653.33181733272329</v>
      </c>
      <c r="D63" s="19">
        <f>INDEX('EU-27'!$B$26:$N$38,MATCH(TEXT($A63,"mmmm"),'EU-27'!$B$26:$B$38,0),MATCH(IF(MONTH($A63)&lt;4,CONCATENATE(RIGHT(YEAR(EDATE($A63,-12)),2),"/",RIGHT(YEAR($A63),2)),CONCATENATE(RIGHT(YEAR($A63),2),"/",RIGHT(YEAR(EDATE($A63,12)),2))),'EU-27'!$B$26:$N$26,0))</f>
        <v>12078.433459200003</v>
      </c>
      <c r="E63" s="19">
        <f>INDEX('New Zealand'!$B$26:$M$38,MATCH(TEXT($A63,"mmmm"),'New Zealand'!$B$26:$B$38,0),MATCH(IF(MONTH($A63)&lt;6,CONCATENATE(RIGHT(YEAR(EDATE($A63,-12)),2),"/",RIGHT(YEAR($A63),2)),CONCATENATE(RIGHT(YEAR($A63),2),"/",RIGHT(YEAR(EDATE($A63,12)),2))),'New Zealand'!$B$26:$M$26,0))</f>
        <v>1813.3815620145906</v>
      </c>
      <c r="F63" s="19">
        <f>INDEX('United States'!$B$26:$M$38,MATCH(TEXT($A63,"mmmm"),'United States'!$B$26:$B$38,0),MATCH(IF(MONTH($A63)&lt;4,CONCATENATE(RIGHT(YEAR(EDATE($A63,-12)),2),"/",RIGHT(YEAR($A63),2)),CONCATENATE(RIGHT(YEAR($A63),2),"/",RIGHT(YEAR(EDATE($A63,12)),2))),'United States'!$B$26:$M$26,0))</f>
        <v>8364.8521132060796</v>
      </c>
      <c r="G63" s="13">
        <f t="shared" si="7"/>
        <v>23719.861075614601</v>
      </c>
      <c r="K63" s="13">
        <f t="shared" si="17"/>
        <v>10308.061258679039</v>
      </c>
      <c r="L63" s="13">
        <f t="shared" si="18"/>
        <v>9270.4102458491216</v>
      </c>
      <c r="M63" s="13">
        <f t="shared" si="19"/>
        <v>137729.69754479997</v>
      </c>
      <c r="N63" s="13">
        <f t="shared" si="20"/>
        <v>20666.701321030472</v>
      </c>
      <c r="O63" s="13">
        <f t="shared" si="29"/>
        <v>95283.722504756166</v>
      </c>
      <c r="P63" s="13">
        <f t="shared" si="28"/>
        <v>273258.59287511482</v>
      </c>
      <c r="R63" s="13">
        <f t="shared" si="22"/>
        <v>287.67006957566809</v>
      </c>
      <c r="S63" s="13">
        <f t="shared" si="23"/>
        <v>213.68111011079236</v>
      </c>
      <c r="T63" s="13">
        <f t="shared" si="24"/>
        <v>4338.8612435999676</v>
      </c>
      <c r="U63" s="13">
        <f t="shared" si="25"/>
        <v>17.75715312304601</v>
      </c>
      <c r="V63" s="13">
        <f t="shared" si="26"/>
        <v>1455.0058733961632</v>
      </c>
      <c r="W63" s="13">
        <f t="shared" si="27"/>
        <v>6312.9754498056718</v>
      </c>
      <c r="X63" s="3">
        <f t="shared" si="30"/>
        <v>2.3648919621510611E-2</v>
      </c>
      <c r="Y63">
        <v>31</v>
      </c>
      <c r="Z63" s="20">
        <f t="shared" si="9"/>
        <v>26.124584640684073</v>
      </c>
      <c r="AA63" s="20">
        <f t="shared" si="10"/>
        <v>21.075219913958815</v>
      </c>
      <c r="AB63" s="20">
        <f t="shared" si="11"/>
        <v>389.62688578064524</v>
      </c>
      <c r="AC63" s="20">
        <f t="shared" si="12"/>
        <v>58.496179419825502</v>
      </c>
      <c r="AD63" s="20">
        <f t="shared" si="13"/>
        <v>269.83393913568</v>
      </c>
      <c r="AE63" s="20">
        <f t="shared" si="14"/>
        <v>765.15680889079363</v>
      </c>
    </row>
    <row r="64" spans="1:31">
      <c r="A64" s="15">
        <v>43191</v>
      </c>
      <c r="B64" s="19">
        <f>INDEX(Argentina!$B$26:$M$38,MATCH(TEXT(A64,"mmmm"),Argentina!$B$26:$B$38,0),MATCH(IF(MONTH($A64)&lt;6,CONCATENATE(RIGHT(YEAR(EDATE($A64,-12)),2),"/",RIGHT(YEAR($A64),2)),CONCATENATE(RIGHT(YEAR($A64),2),"/",RIGHT(YEAR(EDATE($A64,12)),2))),Argentina!$B$26:$M$26,0))</f>
        <v>775.70350741690379</v>
      </c>
      <c r="C64" s="19">
        <f>INDEX(Australia!$B$26:$M$38,MATCH(TEXT($A64,"mmmm"),Australia!$B$26:$B$38,0),MATCH(IF(MONTH($A64)&lt;7,CONCATENATE(RIGHT(YEAR(EDATE($A64,-12)),2),"/",RIGHT(YEAR($A64),2)),CONCATENATE(RIGHT(YEAR($A64),2),"/",RIGHT(YEAR(EDATE($A64,12)),2))),Australia!$B$26:$M$26,0))</f>
        <v>653.83202662713052</v>
      </c>
      <c r="D64" s="19">
        <f>INDEX('EU-27'!$B$26:$N$38,MATCH(TEXT($A64,"mmmm"),'EU-27'!$B$26:$B$38,0),MATCH(IF(MONTH($A64)&lt;4,CONCATENATE(RIGHT(YEAR(EDATE($A64,-12)),2),"/",RIGHT(YEAR($A64),2)),CONCATENATE(RIGHT(YEAR($A64),2),"/",RIGHT(YEAR(EDATE($A64,12)),2))),'EU-27'!$B$26:$N$26,0))</f>
        <v>12140.374044000006</v>
      </c>
      <c r="E64" s="19">
        <f>INDEX('New Zealand'!$B$26:$M$38,MATCH(TEXT($A64,"mmmm"),'New Zealand'!$B$26:$B$38,0),MATCH(IF(MONTH($A64)&lt;6,CONCATENATE(RIGHT(YEAR(EDATE($A64,-12)),2),"/",RIGHT(YEAR($A64),2)),CONCATENATE(RIGHT(YEAR($A64),2),"/",RIGHT(YEAR(EDATE($A64,12)),2))),'New Zealand'!$B$26:$M$26,0))</f>
        <v>1446.5397612435302</v>
      </c>
      <c r="F64" s="19">
        <f>INDEX('United States'!$B$26:$M$38,MATCH(TEXT($A64,"mmmm"),'United States'!$B$26:$B$38,0),MATCH(IF(MONTH($A64)&lt;4,CONCATENATE(RIGHT(YEAR(EDATE($A64,-12)),2),"/",RIGHT(YEAR($A64),2)),CONCATENATE(RIGHT(YEAR($A64),2),"/",RIGHT(YEAR(EDATE($A64,12)),2))),'United States'!$B$26:$M$26,0))</f>
        <v>8110.6776085286401</v>
      </c>
      <c r="G64" s="13">
        <f t="shared" si="7"/>
        <v>23127.12694781621</v>
      </c>
      <c r="K64" s="13">
        <f t="shared" si="17"/>
        <v>10372.849705522431</v>
      </c>
      <c r="L64" s="13">
        <f t="shared" si="18"/>
        <v>9301.4254362920583</v>
      </c>
      <c r="M64" s="13">
        <f t="shared" si="19"/>
        <v>137863.73704800001</v>
      </c>
      <c r="N64" s="13">
        <f t="shared" si="20"/>
        <v>20707.512034700128</v>
      </c>
      <c r="O64" s="13">
        <f t="shared" si="29"/>
        <v>95318.963337293782</v>
      </c>
      <c r="P64" s="13">
        <f>SUM(G53:G64)</f>
        <v>273564.48756180838</v>
      </c>
      <c r="Q64" s="3"/>
      <c r="R64" s="13">
        <f t="shared" si="22"/>
        <v>338.29048967292329</v>
      </c>
      <c r="S64" s="13">
        <f t="shared" si="23"/>
        <v>284.55053241771748</v>
      </c>
      <c r="T64" s="13">
        <f t="shared" si="24"/>
        <v>4333.2285155999998</v>
      </c>
      <c r="U64" s="13">
        <f t="shared" si="25"/>
        <v>-25.79152135723416</v>
      </c>
      <c r="V64" s="13">
        <f t="shared" si="26"/>
        <v>1320.650199346579</v>
      </c>
      <c r="W64" s="13">
        <f t="shared" si="27"/>
        <v>6250.9282156798872</v>
      </c>
      <c r="X64" s="3">
        <f>P64/P52-1</f>
        <v>2.3384254173152152E-2</v>
      </c>
      <c r="Y64">
        <v>30</v>
      </c>
      <c r="Z64" s="20">
        <f t="shared" si="9"/>
        <v>25.856783580563459</v>
      </c>
      <c r="AA64" s="20">
        <f t="shared" si="10"/>
        <v>21.794400887571019</v>
      </c>
      <c r="AB64" s="20">
        <f t="shared" si="11"/>
        <v>404.67913480000021</v>
      </c>
      <c r="AC64" s="20">
        <f t="shared" si="12"/>
        <v>48.217992041451005</v>
      </c>
      <c r="AD64" s="20">
        <f t="shared" si="13"/>
        <v>270.355920284288</v>
      </c>
      <c r="AE64" s="20">
        <f t="shared" si="14"/>
        <v>770.90423159387365</v>
      </c>
    </row>
    <row r="65" spans="1:31">
      <c r="A65" s="15">
        <v>43221</v>
      </c>
      <c r="B65" s="19">
        <f>INDEX(Argentina!$B$26:$M$38,MATCH(TEXT(A65,"mmmm"),Argentina!$B$26:$B$38,0),MATCH(IF(MONTH($A65)&lt;6,CONCATENATE(RIGHT(YEAR(EDATE($A65,-12)),2),"/",RIGHT(YEAR($A65),2)),CONCATENATE(RIGHT(YEAR($A65),2),"/",RIGHT(YEAR(EDATE($A65,12)),2))),Argentina!$B$26:$M$26,0))</f>
        <v>798.19958201925988</v>
      </c>
      <c r="C65" s="19">
        <f>INDEX(Australia!$B$26:$M$38,MATCH(TEXT($A65,"mmmm"),Australia!$B$26:$B$38,0),MATCH(IF(MONTH($A65)&lt;7,CONCATENATE(RIGHT(YEAR(EDATE($A65,-12)),2),"/",RIGHT(YEAR($A65),2)),CONCATENATE(RIGHT(YEAR($A65),2),"/",RIGHT(YEAR(EDATE($A65,12)),2))),Australia!$B$26:$M$26,0))</f>
        <v>689.10981867441023</v>
      </c>
      <c r="D65" s="19">
        <f>INDEX('EU-27'!$B$26:$N$38,MATCH(TEXT($A65,"mmmm"),'EU-27'!$B$26:$B$38,0),MATCH(IF(MONTH($A65)&lt;4,CONCATENATE(RIGHT(YEAR(EDATE($A65,-12)),2),"/",RIGHT(YEAR($A65),2)),CONCATENATE(RIGHT(YEAR($A65),2),"/",RIGHT(YEAR(EDATE($A65,12)),2))),'EU-27'!$B$26:$N$26,0))</f>
        <v>12781.650415200002</v>
      </c>
      <c r="E65" s="19">
        <f>INDEX('New Zealand'!$B$26:$M$38,MATCH(TEXT($A65,"mmmm"),'New Zealand'!$B$26:$B$38,0),MATCH(IF(MONTH($A65)&lt;6,CONCATENATE(RIGHT(YEAR(EDATE($A65,-12)),2),"/",RIGHT(YEAR($A65),2)),CONCATENATE(RIGHT(YEAR($A65),2),"/",RIGHT(YEAR(EDATE($A65,12)),2))),'New Zealand'!$B$26:$M$26,0))</f>
        <v>844.01710093013435</v>
      </c>
      <c r="F65" s="19">
        <f>INDEX('United States'!$B$26:$M$38,MATCH(TEXT($A65,"mmmm"),'United States'!$B$26:$B$38,0),MATCH(IF(MONTH($A65)&lt;4,CONCATENATE(RIGHT(YEAR(EDATE($A65,-12)),2),"/",RIGHT(YEAR($A65),2)),CONCATENATE(RIGHT(YEAR($A65),2),"/",RIGHT(YEAR(EDATE($A65,12)),2))),'United States'!$B$26:$M$26,0))</f>
        <v>8427.4045909603192</v>
      </c>
      <c r="G65" s="13">
        <f t="shared" ref="G65" si="31">SUM(B65:F65)</f>
        <v>23540.381507784125</v>
      </c>
      <c r="K65" s="13">
        <f t="shared" ref="K65:K67" si="32">SUM(B54:B65)</f>
        <v>10389.00886232527</v>
      </c>
      <c r="L65" s="13">
        <f t="shared" ref="L65:L67" si="33">SUM(C54:C65)</f>
        <v>9326.2709240942713</v>
      </c>
      <c r="M65" s="13">
        <f t="shared" ref="M65:M67" si="34">SUM(D54:D65)</f>
        <v>138092.10532200002</v>
      </c>
      <c r="N65" s="13">
        <f t="shared" ref="N65:N67" si="35">SUM(E54:E65)</f>
        <v>20756.832760604637</v>
      </c>
      <c r="O65" s="13">
        <f t="shared" ref="O65:O67" si="36">SUM(F54:F65)</f>
        <v>95397.814700096642</v>
      </c>
      <c r="P65" s="13">
        <f t="shared" ref="P65:P67" si="37">SUM(G54:G65)</f>
        <v>273962.03256912081</v>
      </c>
      <c r="R65" s="13">
        <f t="shared" si="22"/>
        <v>313.06649805268898</v>
      </c>
      <c r="S65" s="13">
        <f t="shared" si="23"/>
        <v>326.48414859033073</v>
      </c>
      <c r="T65" s="13">
        <f t="shared" si="24"/>
        <v>4449.0781920000154</v>
      </c>
      <c r="U65" s="13">
        <f t="shared" si="25"/>
        <v>29.488929720078886</v>
      </c>
      <c r="V65" s="13">
        <f t="shared" si="26"/>
        <v>1250.1685342713608</v>
      </c>
      <c r="W65" s="13">
        <f t="shared" si="27"/>
        <v>6368.2863026344567</v>
      </c>
      <c r="X65" s="3">
        <f t="shared" ref="X65:X67" si="38">P65/P53-1</f>
        <v>2.3798337560148042E-2</v>
      </c>
      <c r="Y65">
        <v>31</v>
      </c>
      <c r="Z65" s="20">
        <f t="shared" ref="Z65:Z67" si="39">B65/$Y65</f>
        <v>25.748373613524514</v>
      </c>
      <c r="AA65" s="20">
        <f t="shared" ref="AA65:AA67" si="40">C65/$Y65</f>
        <v>22.229348989497105</v>
      </c>
      <c r="AB65" s="20">
        <f t="shared" ref="AB65:AB67" si="41">D65/$Y65</f>
        <v>412.31130371612909</v>
      </c>
      <c r="AC65" s="20">
        <f t="shared" ref="AC65:AC67" si="42">E65/$Y65</f>
        <v>27.226358094520464</v>
      </c>
      <c r="AD65" s="20">
        <f t="shared" ref="AD65:AD67" si="43">F65/$Y65</f>
        <v>271.85176099871995</v>
      </c>
      <c r="AE65" s="20">
        <f t="shared" ref="AE65:AE67" si="44">SUM(Z65:AD65)</f>
        <v>759.36714541239121</v>
      </c>
    </row>
    <row r="66" spans="1:31">
      <c r="A66" s="15">
        <v>43252</v>
      </c>
      <c r="B66" s="19">
        <f>INDEX(Argentina!$B$26:$N$38,MATCH(TEXT(A66,"mmmm"),Argentina!$B$26:$B$38,0),MATCH(IF(MONTH($A66)&lt;6,CONCATENATE(RIGHT(YEAR(EDATE($A66,-12)),2),"/",RIGHT(YEAR($A66),2)),CONCATENATE(RIGHT(YEAR($A66),2),"/",RIGHT(YEAR(EDATE($A66,12)),2))),Argentina!$B$26:$N$26,0))</f>
        <v>833.67134054216501</v>
      </c>
      <c r="C66" s="19">
        <f>INDEX(Australia!$B$26:$M$38,MATCH(TEXT($A66,"mmmm"),Australia!$B$26:$B$38,0),MATCH(IF(MONTH($A66)&lt;7,CONCATENATE(RIGHT(YEAR(EDATE($A66,-12)),2),"/",RIGHT(YEAR($A66),2)),CONCATENATE(RIGHT(YEAR($A66),2),"/",RIGHT(YEAR(EDATE($A66,12)),2))),Australia!$B$26:$M$26,0))</f>
        <v>646.52435820906908</v>
      </c>
      <c r="D66" s="19">
        <f>INDEX('EU-27'!$B$26:$N$38,MATCH(TEXT($A66,"mmmm"),'EU-27'!$B$26:$B$38,0),MATCH(IF(MONTH($A66)&lt;4,CONCATENATE(RIGHT(YEAR(EDATE($A66,-12)),2),"/",RIGHT(YEAR($A66),2)),CONCATENATE(RIGHT(YEAR($A66),2),"/",RIGHT(YEAR(EDATE($A66,12)),2))),'EU-27'!$B$26:$N$26,0))</f>
        <v>11980.122932400001</v>
      </c>
      <c r="E66" s="19">
        <f>INDEX('New Zealand'!$B$26:$M$38,MATCH(TEXT($A66,"mmmm"),'New Zealand'!$B$26:$B$38,0),MATCH(IF(MONTH($A66)&lt;6,CONCATENATE(RIGHT(YEAR(EDATE($A66,-12)),2),"/",RIGHT(YEAR($A66),2)),CONCATENATE(RIGHT(YEAR($A66),2),"/",RIGHT(YEAR(EDATE($A66,12)),2))),'New Zealand'!$B$26:$M$26,0))</f>
        <v>192.3489793245125</v>
      </c>
      <c r="F66" s="19">
        <f>INDEX('United States'!$B$26:$M$38,MATCH(TEXT($A66,"mmmm"),'United States'!$B$26:$B$38,0),MATCH(IF(MONTH($A66)&lt;4,CONCATENATE(RIGHT(YEAR(EDATE($A66,-12)),2),"/",RIGHT(YEAR($A66),2)),CONCATENATE(RIGHT(YEAR($A66),2),"/",RIGHT(YEAR(EDATE($A66,12)),2))),'United States'!$B$26:$M$26,0))</f>
        <v>8056.05431809536</v>
      </c>
      <c r="G66" s="13">
        <f t="shared" ref="G66:G67" si="45">SUM(B66:F66)</f>
        <v>21708.721928571107</v>
      </c>
      <c r="K66" s="13">
        <f t="shared" si="32"/>
        <v>10427.033250947094</v>
      </c>
      <c r="L66" s="13">
        <f t="shared" si="33"/>
        <v>9324.7281526013503</v>
      </c>
      <c r="M66" s="13">
        <f t="shared" si="34"/>
        <v>138225.67866840004</v>
      </c>
      <c r="N66" s="13">
        <f t="shared" si="35"/>
        <v>20776.31525992915</v>
      </c>
      <c r="O66" s="13">
        <f t="shared" si="36"/>
        <v>95498.251072828789</v>
      </c>
      <c r="P66" s="13">
        <f t="shared" si="37"/>
        <v>274252.00640470639</v>
      </c>
      <c r="R66" s="13">
        <f t="shared" si="22"/>
        <v>330.6408636231954</v>
      </c>
      <c r="S66" s="13">
        <f t="shared" si="23"/>
        <v>308.96379255028842</v>
      </c>
      <c r="T66" s="13">
        <f t="shared" si="24"/>
        <v>4301.3259096000402</v>
      </c>
      <c r="U66" s="13">
        <f t="shared" si="25"/>
        <v>19.127638411566295</v>
      </c>
      <c r="V66" s="13">
        <f t="shared" si="26"/>
        <v>1223.2973994614149</v>
      </c>
      <c r="W66" s="13">
        <f t="shared" si="27"/>
        <v>6183.355603646487</v>
      </c>
      <c r="X66" s="3">
        <f t="shared" si="38"/>
        <v>2.3066313741532118E-2</v>
      </c>
      <c r="Y66">
        <v>30</v>
      </c>
      <c r="Z66" s="20">
        <f t="shared" si="39"/>
        <v>27.789044684738833</v>
      </c>
      <c r="AA66" s="20">
        <f t="shared" si="40"/>
        <v>21.550811940302303</v>
      </c>
      <c r="AB66" s="20">
        <f t="shared" si="41"/>
        <v>399.33743108000004</v>
      </c>
      <c r="AC66" s="20">
        <f t="shared" si="42"/>
        <v>6.4116326441504166</v>
      </c>
      <c r="AD66" s="20">
        <f t="shared" si="43"/>
        <v>268.53514393651199</v>
      </c>
      <c r="AE66" s="20">
        <f t="shared" si="44"/>
        <v>723.62406428570353</v>
      </c>
    </row>
    <row r="67" spans="1:31">
      <c r="A67" s="15">
        <v>43282</v>
      </c>
      <c r="B67" s="19">
        <f>INDEX(Argentina!$B$26:$N$38,MATCH(TEXT(A67,"mmmm"),Argentina!$B$26:$B$38,0),MATCH(IF(MONTH($A67)&lt;6,CONCATENATE(RIGHT(YEAR(EDATE($A67,-12)),2),"/",RIGHT(YEAR($A67),2)),CONCATENATE(RIGHT(YEAR($A67),2),"/",RIGHT(YEAR(EDATE($A67,12)),2))),Argentina!$B$26:$N$26,0))</f>
        <v>897</v>
      </c>
      <c r="C67" s="19">
        <f>INDEX(Australia!$B$26:$N$38,MATCH(TEXT($A67,"mmmm"),Australia!$B$26:$B$38,0),MATCH(IF(MONTH($A67)&lt;7,CONCATENATE(RIGHT(YEAR(EDATE($A67,-12)),2),"/",RIGHT(YEAR($A67),2)),CONCATENATE(RIGHT(YEAR($A67),2),"/",RIGHT(YEAR(EDATE($A67,12)),2))),Australia!$B$26:$N$26,0))</f>
        <v>654.7577073014869</v>
      </c>
      <c r="D67" s="19">
        <f>INDEX('EU-27'!$B$26:$N$38,MATCH(TEXT($A67,"mmmm"),'EU-27'!$B$26:$B$38,0),MATCH(IF(MONTH($A67)&lt;4,CONCATENATE(RIGHT(YEAR(EDATE($A67,-12)),2),"/",RIGHT(YEAR($A67),2)),CONCATENATE(RIGHT(YEAR($A67),2),"/",RIGHT(YEAR(EDATE($A67,12)),2))),'EU-27'!$B$26:$N$26,0))</f>
        <v>11932.5846504</v>
      </c>
      <c r="E67" s="19">
        <f>INDEX('New Zealand'!$B$26:$M$38,MATCH(TEXT($A67,"mmmm"),'New Zealand'!$B$26:$B$38,0),MATCH(IF(MONTH($A67)&lt;6,CONCATENATE(RIGHT(YEAR(EDATE($A67,-12)),2),"/",RIGHT(YEAR($A67),2)),CONCATENATE(RIGHT(YEAR($A67),2),"/",RIGHT(YEAR(EDATE($A67,12)),2))),'New Zealand'!$B$26:$M$26,0))</f>
        <v>254.04953763446179</v>
      </c>
      <c r="F67" s="19">
        <f>INDEX('United States'!$B$26:$M$38,MATCH(TEXT($A67,"mmmm"),'United States'!$B$26:$B$38,0),MATCH(IF(MONTH($A67)&lt;4,CONCATENATE(RIGHT(YEAR(EDATE($A67,-12)),2),"/",RIGHT(YEAR($A67),2)),CONCATENATE(RIGHT(YEAR($A67),2),"/",RIGHT(YEAR(EDATE($A67,12)),2))),'United States'!$B$26:$M$26,0))</f>
        <v>8074.115244770881</v>
      </c>
      <c r="G67" s="13">
        <f t="shared" si="45"/>
        <v>21812.507140106831</v>
      </c>
      <c r="K67" s="13">
        <f t="shared" si="32"/>
        <v>10462.612906560287</v>
      </c>
      <c r="L67" s="13">
        <f t="shared" si="33"/>
        <v>9321.056958432895</v>
      </c>
      <c r="M67" s="13">
        <f t="shared" si="34"/>
        <v>138333.24434999999</v>
      </c>
      <c r="N67" s="13">
        <f t="shared" si="35"/>
        <v>20789.517117563613</v>
      </c>
      <c r="O67" s="13">
        <f t="shared" si="36"/>
        <v>95525.122207638691</v>
      </c>
      <c r="P67" s="13">
        <f t="shared" si="37"/>
        <v>274431.55354019551</v>
      </c>
      <c r="R67" s="13">
        <f t="shared" si="22"/>
        <v>345.67154786112587</v>
      </c>
      <c r="S67" s="13">
        <f t="shared" si="23"/>
        <v>283.4794669600542</v>
      </c>
      <c r="T67" s="13">
        <f t="shared" si="24"/>
        <v>4075.8031343999901</v>
      </c>
      <c r="U67" s="13">
        <f t="shared" si="25"/>
        <v>15.824139991462289</v>
      </c>
      <c r="V67" s="13">
        <f t="shared" si="26"/>
        <v>1091.5847878521163</v>
      </c>
      <c r="W67" s="13">
        <f t="shared" si="27"/>
        <v>5812.3630770648015</v>
      </c>
      <c r="X67" s="3">
        <f t="shared" si="38"/>
        <v>2.1637929393814481E-2</v>
      </c>
      <c r="Y67">
        <v>31</v>
      </c>
      <c r="Z67" s="20">
        <f t="shared" si="39"/>
        <v>28.93548387096774</v>
      </c>
      <c r="AA67" s="20">
        <f t="shared" si="40"/>
        <v>21.121216364564095</v>
      </c>
      <c r="AB67" s="20">
        <f t="shared" si="41"/>
        <v>384.92208549677417</v>
      </c>
      <c r="AC67" s="20">
        <f t="shared" si="42"/>
        <v>8.1951463753052192</v>
      </c>
      <c r="AD67" s="20">
        <f t="shared" si="43"/>
        <v>260.45533047648001</v>
      </c>
      <c r="AE67" s="20">
        <f t="shared" si="44"/>
        <v>703.62926258409129</v>
      </c>
    </row>
    <row r="68" spans="1:31">
      <c r="A68" s="15">
        <v>43313</v>
      </c>
      <c r="B68" s="19">
        <f>INDEX(Argentina!$B$26:$N$38,MATCH(TEXT(A68,"mmmm"),Argentina!$B$26:$B$38,0),MATCH(IF(MONTH($A68)&lt;6,CONCATENATE(RIGHT(YEAR(EDATE($A68,-12)),2),"/",RIGHT(YEAR($A68),2)),CONCATENATE(RIGHT(YEAR($A68),2),"/",RIGHT(YEAR(EDATE($A68,12)),2))),Argentina!$B$26:$N$26,0))</f>
        <v>947.5</v>
      </c>
      <c r="C68" s="19">
        <f>INDEX(Australia!$B$26:$N$38,MATCH(TEXT($A68,"mmmm"),Australia!$B$26:$B$38,0),MATCH(IF(MONTH($A68)&lt;7,CONCATENATE(RIGHT(YEAR(EDATE($A68,-12)),2),"/",RIGHT(YEAR($A68),2)),CONCATENATE(RIGHT(YEAR($A68),2),"/",RIGHT(YEAR(EDATE($A68,12)),2))),Australia!$B$26:$N$26,0))</f>
        <v>736.45790382921086</v>
      </c>
      <c r="D68" s="19">
        <f>INDEX('EU-27'!$B$26:$N$38,MATCH(TEXT($A68,"mmmm"),'EU-27'!$B$26:$B$38,0),MATCH(IF(MONTH($A68)&lt;4,CONCATENATE(RIGHT(YEAR(EDATE($A68,-12)),2),"/",RIGHT(YEAR($A68),2)),CONCATENATE(RIGHT(YEAR($A68),2),"/",RIGHT(YEAR(EDATE($A68,12)),2))),'EU-27'!$B$26:$N$26,0))</f>
        <v>11498.505265200001</v>
      </c>
      <c r="E68" s="19">
        <f>INDEX('New Zealand'!$B$26:$M$38,MATCH(TEXT($A68,"mmmm"),'New Zealand'!$B$26:$B$38,0),MATCH(IF(MONTH($A68)&lt;6,CONCATENATE(RIGHT(YEAR(EDATE($A68,-12)),2),"/",RIGHT(YEAR($A68),2)),CONCATENATE(RIGHT(YEAR($A68),2),"/",RIGHT(YEAR(EDATE($A68,12)),2))),'New Zealand'!$B$26:$M$26,0))</f>
        <v>1343.0450920195331</v>
      </c>
      <c r="F68" s="19">
        <f>INDEX('United States'!$B$26:$M$38,MATCH(TEXT($A68,"mmmm"),'United States'!$B$26:$B$38,0),MATCH(IF(MONTH($A68)&lt;4,CONCATENATE(RIGHT(YEAR(EDATE($A68,-12)),2),"/",RIGHT(YEAR($A68),2)),CONCATENATE(RIGHT(YEAR($A68),2),"/",RIGHT(YEAR(EDATE($A68,12)),2))),'United States'!$B$26:$M$26,0))</f>
        <v>8037.1123706063991</v>
      </c>
      <c r="G68" s="13">
        <f t="shared" ref="G68:G76" si="46">SUM(B68:F68)</f>
        <v>22562.620631655143</v>
      </c>
      <c r="K68" s="13">
        <f t="shared" ref="K68:K77" si="47">SUM(B57:B68)</f>
        <v>10499.045969669667</v>
      </c>
      <c r="L68" s="13">
        <f t="shared" ref="L68:L77" si="48">SUM(C57:C68)</f>
        <v>9313.6307648110542</v>
      </c>
      <c r="M68" s="13">
        <f t="shared" ref="M68:M77" si="49">SUM(D57:D68)</f>
        <v>138347.19020760001</v>
      </c>
      <c r="N68" s="13">
        <f t="shared" ref="N68:N77" si="50">SUM(E57:E68)</f>
        <v>20849.227079578541</v>
      </c>
      <c r="O68" s="13">
        <f t="shared" ref="O68:O77" si="51">SUM(F57:F68)</f>
        <v>95611.462247355841</v>
      </c>
      <c r="P68" s="13">
        <f t="shared" ref="P68:P77" si="52">SUM(G57:G68)</f>
        <v>274620.55626901513</v>
      </c>
      <c r="R68" s="13">
        <f t="shared" si="22"/>
        <v>407.40739030463192</v>
      </c>
      <c r="S68" s="13">
        <f t="shared" si="23"/>
        <v>269.23037020860465</v>
      </c>
      <c r="T68" s="13">
        <f t="shared" si="24"/>
        <v>3758.0007360000163</v>
      </c>
      <c r="U68" s="13">
        <f t="shared" si="25"/>
        <v>95.771626718669722</v>
      </c>
      <c r="V68" s="13">
        <f t="shared" si="26"/>
        <v>1020.6626123702445</v>
      </c>
      <c r="W68" s="13">
        <f t="shared" si="27"/>
        <v>5551.0727356021525</v>
      </c>
      <c r="X68" s="3">
        <f t="shared" ref="X68:X77" si="53">P68/P56-1</f>
        <v>2.0630629169482884E-2</v>
      </c>
      <c r="Y68">
        <v>31</v>
      </c>
      <c r="Z68" s="20">
        <f t="shared" ref="Z68:Z76" si="54">B68/$Y68</f>
        <v>30.56451612903226</v>
      </c>
      <c r="AA68" s="20">
        <f t="shared" ref="AA68:AA77" si="55">C68/$Y68</f>
        <v>23.756706575135834</v>
      </c>
      <c r="AB68" s="20">
        <f t="shared" ref="AB68:AB77" si="56">D68/$Y68</f>
        <v>370.91952468387103</v>
      </c>
      <c r="AC68" s="20">
        <f t="shared" ref="AC68:AC77" si="57">E68/$Y68</f>
        <v>43.32403522643655</v>
      </c>
      <c r="AD68" s="20">
        <f t="shared" ref="AD68:AD77" si="58">F68/$Y68</f>
        <v>259.26168937439996</v>
      </c>
      <c r="AE68" s="20">
        <f t="shared" ref="AE68:AE77" si="59">SUM(Z68:AD68)</f>
        <v>727.82647198887571</v>
      </c>
    </row>
    <row r="69" spans="1:31">
      <c r="A69" s="15">
        <v>43344</v>
      </c>
      <c r="B69" s="19">
        <f>INDEX(Argentina!$B$26:$N$38,MATCH(TEXT(A69,"mmmm"),Argentina!$B$26:$B$38,0),MATCH(IF(MONTH($A69)&lt;6,CONCATENATE(RIGHT(YEAR(EDATE($A69,-12)),2),"/",RIGHT(YEAR($A69),2)),CONCATENATE(RIGHT(YEAR($A69),2),"/",RIGHT(YEAR(EDATE($A69,12)),2))),Argentina!$B$26:$N$26,0))</f>
        <v>974.1</v>
      </c>
      <c r="C69" s="19">
        <f>INDEX(Australia!$B$26:$N$38,MATCH(TEXT($A69,"mmmm"),Australia!$B$26:$B$38,0),MATCH(IF(MONTH($A69)&lt;7,CONCATENATE(RIGHT(YEAR(EDATE($A69,-12)),2),"/",RIGHT(YEAR($A69),2)),CONCATENATE(RIGHT(YEAR($A69),2),"/",RIGHT(YEAR(EDATE($A69,12)),2))),Australia!$B$26:$N$26,0))</f>
        <v>897.62247099024205</v>
      </c>
      <c r="D69" s="19">
        <f>INDEX('EU-27'!$B$26:$N$38,MATCH(TEXT($A69,"mmmm"),'EU-27'!$B$26:$B$38,0),MATCH(IF(MONTH($A69)&lt;4,CONCATENATE(RIGHT(YEAR(EDATE($A69,-12)),2),"/",RIGHT(YEAR($A69),2)),CONCATENATE(RIGHT(YEAR($A69),2),"/",RIGHT(YEAR(EDATE($A69,12)),2))),'EU-27'!$B$26:$N$26,0))</f>
        <v>10923.792200400003</v>
      </c>
      <c r="E69" s="19">
        <f>INDEX('New Zealand'!$B$26:$M$38,MATCH(TEXT($A69,"mmmm"),'New Zealand'!$B$26:$B$38,0),MATCH(IF(MONTH($A69)&lt;6,CONCATENATE(RIGHT(YEAR(EDATE($A69,-12)),2),"/",RIGHT(YEAR($A69),2)),CONCATENATE(RIGHT(YEAR($A69),2),"/",RIGHT(YEAR(EDATE($A69,12)),2))),'New Zealand'!$B$26:$M$26,0))</f>
        <v>2604.1883683223541</v>
      </c>
      <c r="F69" s="19">
        <f>INDEX('United States'!$B$26:$M$38,MATCH(TEXT($A69,"mmmm"),'United States'!$B$26:$B$38,0),MATCH(IF(MONTH($A69)&lt;4,CONCATENATE(RIGHT(YEAR(EDATE($A69,-12)),2),"/",RIGHT(YEAR($A69),2)),CONCATENATE(RIGHT(YEAR($A69),2),"/",RIGHT(YEAR(EDATE($A69,12)),2))),'United States'!$B$26:$M$26,0))</f>
        <v>7662.6785248943997</v>
      </c>
      <c r="G69" s="13">
        <f t="shared" si="46"/>
        <v>23062.381564607</v>
      </c>
      <c r="K69" s="13">
        <f t="shared" si="47"/>
        <v>10534.281674145945</v>
      </c>
      <c r="L69" s="13">
        <f t="shared" si="48"/>
        <v>9306.0893269884709</v>
      </c>
      <c r="M69" s="13">
        <f t="shared" si="49"/>
        <v>138334.07954760003</v>
      </c>
      <c r="N69" s="13">
        <f t="shared" si="50"/>
        <v>20997.351807900894</v>
      </c>
      <c r="O69" s="13">
        <f t="shared" si="51"/>
        <v>95716.74423456192</v>
      </c>
      <c r="P69" s="13">
        <f t="shared" si="52"/>
        <v>274888.54659119726</v>
      </c>
      <c r="R69" s="13">
        <f t="shared" si="22"/>
        <v>480.27084267517967</v>
      </c>
      <c r="S69" s="13">
        <f t="shared" si="23"/>
        <v>241.08142200117618</v>
      </c>
      <c r="T69" s="13">
        <f t="shared" si="24"/>
        <v>3250.5307896000159</v>
      </c>
      <c r="U69" s="13">
        <f t="shared" si="25"/>
        <v>283.84247206563668</v>
      </c>
      <c r="V69" s="13">
        <f t="shared" si="26"/>
        <v>1052.8198720608052</v>
      </c>
      <c r="W69" s="13">
        <f t="shared" si="27"/>
        <v>5308.5453984028427</v>
      </c>
      <c r="X69" s="3">
        <f t="shared" si="53"/>
        <v>1.9691911027948761E-2</v>
      </c>
      <c r="Y69">
        <v>30</v>
      </c>
      <c r="Z69" s="20">
        <f t="shared" si="54"/>
        <v>32.47</v>
      </c>
      <c r="AA69" s="20">
        <f t="shared" si="55"/>
        <v>29.920749033008068</v>
      </c>
      <c r="AB69" s="20">
        <f t="shared" si="56"/>
        <v>364.12640668000012</v>
      </c>
      <c r="AC69" s="20">
        <f t="shared" si="57"/>
        <v>86.806278944078471</v>
      </c>
      <c r="AD69" s="20">
        <f t="shared" si="58"/>
        <v>255.42261749648</v>
      </c>
      <c r="AE69" s="20">
        <f t="shared" si="59"/>
        <v>768.74605215356667</v>
      </c>
    </row>
    <row r="70" spans="1:31">
      <c r="A70" s="15">
        <v>43374</v>
      </c>
      <c r="B70" s="19">
        <f>INDEX(Argentina!$B$26:$N$38,MATCH(TEXT(A70,"mmmm"),Argentina!$B$26:$B$38,0),MATCH(IF(MONTH($A70)&lt;6,CONCATENATE(RIGHT(YEAR(EDATE($A70,-12)),2),"/",RIGHT(YEAR($A70),2)),CONCATENATE(RIGHT(YEAR($A70),2),"/",RIGHT(YEAR(EDATE($A70,12)),2))),Argentina!$B$26:$N$26,0))</f>
        <v>1011.4</v>
      </c>
      <c r="C70" s="19">
        <f>INDEX(Australia!$B$26:$N$38,MATCH(TEXT($A70,"mmmm"),Australia!$B$26:$B$38,0),MATCH(IF(MONTH($A70)&lt;7,CONCATENATE(RIGHT(YEAR(EDATE($A70,-12)),2),"/",RIGHT(YEAR($A70),2)),CONCATENATE(RIGHT(YEAR($A70),2),"/",RIGHT(YEAR(EDATE($A70,12)),2))),Australia!$B$26:$N$26,0))</f>
        <v>1016.7388083033416</v>
      </c>
      <c r="D70" s="19">
        <f>INDEX('EU-27'!$B$26:$N$38,MATCH(TEXT($A70,"mmmm"),'EU-27'!$B$26:$B$38,0),MATCH(IF(MONTH($A70)&lt;4,CONCATENATE(RIGHT(YEAR(EDATE($A70,-12)),2),"/",RIGHT(YEAR($A70),2)),CONCATENATE(RIGHT(YEAR($A70),2),"/",RIGHT(YEAR(EDATE($A70,12)),2))),'EU-27'!$B$26:$N$26,0))</f>
        <v>11072.457373200003</v>
      </c>
      <c r="E70" s="19">
        <f>INDEX('New Zealand'!$B$26:$M$38,MATCH(TEXT($A70,"mmmm"),'New Zealand'!$B$26:$B$38,0),MATCH(IF(MONTH($A70)&lt;6,CONCATENATE(RIGHT(YEAR(EDATE($A70,-12)),2),"/",RIGHT(YEAR($A70),2)),CONCATENATE(RIGHT(YEAR($A70),2),"/",RIGHT(YEAR(EDATE($A70,12)),2))),'New Zealand'!$B$26:$M$26,0))</f>
        <v>3204.0890819894453</v>
      </c>
      <c r="F70" s="19">
        <f>INDEX('United States'!$B$26:$M$38,MATCH(TEXT($A70,"mmmm"),'United States'!$B$26:$B$38,0),MATCH(IF(MONTH($A70)&lt;4,CONCATENATE(RIGHT(YEAR(EDATE($A70,-12)),2),"/",RIGHT(YEAR($A70),2)),CONCATENATE(RIGHT(YEAR($A70),2),"/",RIGHT(YEAR(EDATE($A70,12)),2))),'United States'!$B$26:$M$26,0))</f>
        <v>7873.2424993065597</v>
      </c>
      <c r="G70" s="13">
        <f t="shared" si="46"/>
        <v>24177.927762799351</v>
      </c>
      <c r="K70" s="13">
        <f t="shared" si="47"/>
        <v>10554.706328064665</v>
      </c>
      <c r="L70" s="13">
        <f t="shared" si="48"/>
        <v>9271.7781246797385</v>
      </c>
      <c r="M70" s="13">
        <f t="shared" si="49"/>
        <v>138305.34292320002</v>
      </c>
      <c r="N70" s="13">
        <f t="shared" si="50"/>
        <v>21173.364009890338</v>
      </c>
      <c r="O70" s="13">
        <f t="shared" si="51"/>
        <v>95762.557316860795</v>
      </c>
      <c r="P70" s="13">
        <f t="shared" si="52"/>
        <v>275067.74870269559</v>
      </c>
      <c r="R70" s="13">
        <f t="shared" si="22"/>
        <v>512.51344926794263</v>
      </c>
      <c r="S70" s="13">
        <f t="shared" si="23"/>
        <v>137.9444884529621</v>
      </c>
      <c r="T70" s="13">
        <f t="shared" si="24"/>
        <v>2651.0822795999993</v>
      </c>
      <c r="U70" s="13">
        <f t="shared" si="25"/>
        <v>380.24207354454848</v>
      </c>
      <c r="V70" s="13">
        <f t="shared" si="26"/>
        <v>1008.7688313888066</v>
      </c>
      <c r="W70" s="13">
        <f t="shared" si="27"/>
        <v>4690.5511222542846</v>
      </c>
      <c r="X70" s="3">
        <f t="shared" si="53"/>
        <v>1.7348175675423905E-2</v>
      </c>
      <c r="Y70">
        <v>31</v>
      </c>
      <c r="Z70" s="20">
        <f t="shared" si="54"/>
        <v>32.625806451612902</v>
      </c>
      <c r="AA70" s="20">
        <f t="shared" si="55"/>
        <v>32.79802607430134</v>
      </c>
      <c r="AB70" s="20">
        <f t="shared" si="56"/>
        <v>357.17604429677425</v>
      </c>
      <c r="AC70" s="20">
        <f t="shared" si="57"/>
        <v>103.35771232224018</v>
      </c>
      <c r="AD70" s="20">
        <f t="shared" si="58"/>
        <v>253.97556449376</v>
      </c>
      <c r="AE70" s="20">
        <f t="shared" si="59"/>
        <v>779.93315363868862</v>
      </c>
    </row>
    <row r="71" spans="1:31">
      <c r="A71" s="15">
        <v>43405</v>
      </c>
      <c r="B71" s="19">
        <f>INDEX(Argentina!$B$26:$N$38,MATCH(TEXT(A71,"mmmm"),Argentina!$B$26:$B$38,0),MATCH(IF(MONTH($A71)&lt;6,CONCATENATE(RIGHT(YEAR(EDATE($A71,-12)),2),"/",RIGHT(YEAR($A71),2)),CONCATENATE(RIGHT(YEAR($A71),2),"/",RIGHT(YEAR(EDATE($A71,12)),2))),Argentina!$B$26:$N$26,0))</f>
        <v>942.6</v>
      </c>
      <c r="C71" s="19">
        <f>INDEX(Australia!$B$26:$N$38,MATCH(TEXT($A71,"mmmm"),Australia!$B$26:$B$38,0),MATCH(IF(MONTH($A71)&lt;7,CONCATENATE(RIGHT(YEAR(EDATE($A71,-12)),2),"/",RIGHT(YEAR($A71),2)),CONCATENATE(RIGHT(YEAR($A71),2),"/",RIGHT(YEAR(EDATE($A71,12)),2))),Australia!$B$26:$N$26,0))</f>
        <v>931.52585314755765</v>
      </c>
      <c r="D71" s="19">
        <f>INDEX('EU-27'!$B$26:$N$38,MATCH(TEXT($A71,"mmmm"),'EU-27'!$B$26:$B$38,0),MATCH(IF(MONTH($A71)&lt;4,CONCATENATE(RIGHT(YEAR(EDATE($A71,-12)),2),"/",RIGHT(YEAR($A71),2)),CONCATENATE(RIGHT(YEAR($A71),2),"/",RIGHT(YEAR(EDATE($A71,12)),2))),'EU-27'!$B$26:$N$26,0))</f>
        <v>10563.287896800002</v>
      </c>
      <c r="E71" s="19">
        <f>INDEX('New Zealand'!$B$26:$M$38,MATCH(TEXT($A71,"mmmm"),'New Zealand'!$B$26:$B$38,0),MATCH(IF(MONTH($A71)&lt;6,CONCATENATE(RIGHT(YEAR(EDATE($A71,-12)),2),"/",RIGHT(YEAR($A71),2)),CONCATENATE(RIGHT(YEAR($A71),2),"/",RIGHT(YEAR(EDATE($A71,12)),2))),'New Zealand'!$B$26:$M$26,0))</f>
        <v>2908.6735485842692</v>
      </c>
      <c r="F71" s="19">
        <f>INDEX('United States'!$B$26:$M$38,MATCH(TEXT($A71,"mmmm"),'United States'!$B$26:$B$38,0),MATCH(IF(MONTH($A71)&lt;4,CONCATENATE(RIGHT(YEAR(EDATE($A71,-12)),2),"/",RIGHT(YEAR($A71),2)),CONCATENATE(RIGHT(YEAR($A71),2),"/",RIGHT(YEAR(EDATE($A71,12)),2))),'United States'!$B$26:$M$26,0))</f>
        <v>7641.9745357785596</v>
      </c>
      <c r="G71" s="13">
        <f t="shared" si="46"/>
        <v>22988.061834310389</v>
      </c>
      <c r="K71" s="13">
        <f t="shared" si="47"/>
        <v>10545.81161392079</v>
      </c>
      <c r="L71" s="13">
        <f t="shared" si="48"/>
        <v>9218.924766655804</v>
      </c>
      <c r="M71" s="13">
        <f t="shared" si="49"/>
        <v>138209.6351052</v>
      </c>
      <c r="N71" s="13">
        <f t="shared" si="50"/>
        <v>21202.644460239146</v>
      </c>
      <c r="O71" s="13">
        <f t="shared" si="51"/>
        <v>95801.32223265215</v>
      </c>
      <c r="P71" s="13">
        <f t="shared" si="52"/>
        <v>274978.33817866794</v>
      </c>
      <c r="R71" s="13">
        <f t="shared" si="22"/>
        <v>469.38346597544296</v>
      </c>
      <c r="S71" s="13">
        <f t="shared" si="23"/>
        <v>46.027095911458673</v>
      </c>
      <c r="T71" s="13">
        <f t="shared" si="24"/>
        <v>1919.5851443999854</v>
      </c>
      <c r="U71" s="13">
        <f t="shared" si="25"/>
        <v>292.94450102434348</v>
      </c>
      <c r="V71" s="13">
        <f t="shared" si="26"/>
        <v>977.05208210495766</v>
      </c>
      <c r="W71" s="13">
        <f t="shared" si="27"/>
        <v>3704.9922894162592</v>
      </c>
      <c r="X71" s="3">
        <f t="shared" si="53"/>
        <v>1.3657782253803985E-2</v>
      </c>
      <c r="Y71">
        <v>30</v>
      </c>
      <c r="Z71" s="20">
        <f t="shared" si="54"/>
        <v>31.42</v>
      </c>
      <c r="AA71" s="20">
        <f t="shared" si="55"/>
        <v>31.050861771585254</v>
      </c>
      <c r="AB71" s="20">
        <f t="shared" si="56"/>
        <v>352.10959656000006</v>
      </c>
      <c r="AC71" s="20">
        <f t="shared" si="57"/>
        <v>96.955784952808969</v>
      </c>
      <c r="AD71" s="20">
        <f t="shared" si="58"/>
        <v>254.73248452595197</v>
      </c>
      <c r="AE71" s="20">
        <f t="shared" si="59"/>
        <v>766.26872781034626</v>
      </c>
    </row>
    <row r="72" spans="1:31">
      <c r="A72" s="15">
        <v>43435</v>
      </c>
      <c r="B72" s="19">
        <f>INDEX(Argentina!$B$26:$N$38,MATCH(TEXT(A72,"mmmm"),Argentina!$B$26:$B$38,0),MATCH(IF(MONTH($A72)&lt;6,CONCATENATE(RIGHT(YEAR(EDATE($A72,-12)),2),"/",RIGHT(YEAR($A72),2)),CONCATENATE(RIGHT(YEAR($A72),2),"/",RIGHT(YEAR(EDATE($A72,12)),2))),Argentina!$B$26:$N$26,0))</f>
        <v>910.6</v>
      </c>
      <c r="C72" s="19">
        <f>INDEX(Australia!$B$26:$N$38,MATCH(TEXT($A72,"mmmm"),Australia!$B$26:$B$38,0),MATCH(IF(MONTH($A72)&lt;7,CONCATENATE(RIGHT(YEAR(EDATE($A72,-12)),2),"/",RIGHT(YEAR($A72),2)),CONCATENATE(RIGHT(YEAR($A72),2),"/",RIGHT(YEAR(EDATE($A72,12)),2))),Australia!$B$26:$N$26,0))</f>
        <v>861.47610493180343</v>
      </c>
      <c r="D72" s="19">
        <f>INDEX('EU-27'!$B$26:$N$38,MATCH(TEXT($A72,"mmmm"),'EU-27'!$B$26:$B$38,0),MATCH(IF(MONTH($A72)&lt;4,CONCATENATE(RIGHT(YEAR(EDATE($A72,-12)),2),"/",RIGHT(YEAR($A72),2)),CONCATENATE(RIGHT(YEAR($A72),2),"/",RIGHT(YEAR(EDATE($A72,12)),2))),'EU-27'!$B$26:$N$26,0))</f>
        <v>11007.0594588</v>
      </c>
      <c r="E72" s="19">
        <f>INDEX('New Zealand'!$B$26:$M$38,MATCH(TEXT($A72,"mmmm"),'New Zealand'!$B$26:$B$38,0),MATCH(IF(MONTH($A72)&lt;6,CONCATENATE(RIGHT(YEAR(EDATE($A72,-12)),2),"/",RIGHT(YEAR($A72),2)),CONCATENATE(RIGHT(YEAR($A72),2),"/",RIGHT(YEAR(EDATE($A72,12)),2))),'New Zealand'!$B$26:$M$26,0))</f>
        <v>2656.5303570392525</v>
      </c>
      <c r="F72" s="19">
        <f>INDEX('United States'!$B$26:$M$38,MATCH(TEXT($A72,"mmmm"),'United States'!$B$26:$B$38,0),MATCH(IF(MONTH($A72)&lt;4,CONCATENATE(RIGHT(YEAR(EDATE($A72,-12)),2),"/",RIGHT(YEAR($A72),2)),CONCATENATE(RIGHT(YEAR($A72),2),"/",RIGHT(YEAR(EDATE($A72,12)),2))),'United States'!$B$26:$M$26,0))</f>
        <v>7997.4664340016006</v>
      </c>
      <c r="G72" s="13">
        <f t="shared" si="46"/>
        <v>23433.132354772657</v>
      </c>
      <c r="K72" s="13">
        <f t="shared" si="47"/>
        <v>10526.566560063149</v>
      </c>
      <c r="L72" s="13">
        <f t="shared" si="48"/>
        <v>9175.5800029324619</v>
      </c>
      <c r="M72" s="13">
        <f t="shared" si="49"/>
        <v>138093.50379240001</v>
      </c>
      <c r="N72" s="13">
        <f t="shared" si="50"/>
        <v>21314.50136853402</v>
      </c>
      <c r="O72" s="13">
        <f t="shared" si="51"/>
        <v>95844.051742104013</v>
      </c>
      <c r="P72" s="13">
        <f t="shared" si="52"/>
        <v>274954.20346603368</v>
      </c>
      <c r="R72" s="13">
        <f t="shared" si="22"/>
        <v>429.08895770943309</v>
      </c>
      <c r="S72" s="13">
        <f t="shared" si="23"/>
        <v>-23.918141400157765</v>
      </c>
      <c r="T72" s="13">
        <f t="shared" si="24"/>
        <v>1286.0586300000141</v>
      </c>
      <c r="U72" s="13">
        <f t="shared" si="25"/>
        <v>471.85145929563805</v>
      </c>
      <c r="V72" s="13">
        <f t="shared" si="26"/>
        <v>929.03644777250884</v>
      </c>
      <c r="W72" s="13">
        <f t="shared" si="27"/>
        <v>3092.1173533773981</v>
      </c>
      <c r="X72" s="3">
        <f t="shared" si="53"/>
        <v>1.1373845458156451E-2</v>
      </c>
      <c r="Y72">
        <v>31</v>
      </c>
      <c r="Z72" s="20">
        <f t="shared" si="54"/>
        <v>29.374193548387098</v>
      </c>
      <c r="AA72" s="20">
        <f t="shared" si="55"/>
        <v>27.789551771993658</v>
      </c>
      <c r="AB72" s="20">
        <f t="shared" si="56"/>
        <v>355.0664341548387</v>
      </c>
      <c r="AC72" s="20">
        <f t="shared" si="57"/>
        <v>85.694527646427503</v>
      </c>
      <c r="AD72" s="20">
        <f t="shared" si="58"/>
        <v>257.98278819360002</v>
      </c>
      <c r="AE72" s="20">
        <f t="shared" si="59"/>
        <v>755.90749531524693</v>
      </c>
    </row>
    <row r="73" spans="1:31">
      <c r="A73" s="15">
        <v>43466</v>
      </c>
      <c r="B73" s="19">
        <f>INDEX(Argentina!$B$26:$N$38,MATCH(TEXT(A73,"mmmm"),Argentina!$B$26:$B$38,0),MATCH(IF(MONTH($A73)&lt;6,CONCATENATE(RIGHT(YEAR(EDATE($A73,-12)),2),"/",RIGHT(YEAR($A73),2)),CONCATENATE(RIGHT(YEAR($A73),2),"/",RIGHT(YEAR(EDATE($A73,12)),2))),Argentina!$B$26:$N$26,0))</f>
        <v>819.9</v>
      </c>
      <c r="C73" s="19">
        <f>INDEX(Australia!$B$26:$N$38,MATCH(TEXT($A73,"mmmm"),Australia!$B$26:$B$38,0),MATCH(IF(MONTH($A73)&lt;7,CONCATENATE(RIGHT(YEAR(EDATE($A73,-12)),2),"/",RIGHT(YEAR($A73),2)),CONCATENATE(RIGHT(YEAR($A73),2),"/",RIGHT(YEAR(EDATE($A73,12)),2))),Australia!$B$26:$N$26,0))</f>
        <v>727.89571451160873</v>
      </c>
      <c r="D73" s="19">
        <f>INDEX('EU-27'!$B$26:$N$38,MATCH(TEXT($A73,"mmmm"),'EU-27'!$B$26:$B$38,0),MATCH(IF(MONTH($A73)&lt;4,CONCATENATE(RIGHT(YEAR(EDATE($A73,-12)),2),"/",RIGHT(YEAR($A73),2)),CONCATENATE(RIGHT(YEAR($A73),2),"/",RIGHT(YEAR(EDATE($A73,12)),2))),'EU-27'!$B$26:$N$26,0))</f>
        <v>11257.074889199999</v>
      </c>
      <c r="E73" s="19">
        <f>INDEX('New Zealand'!$B$26:$M$38,MATCH(TEXT($A73,"mmmm"),'New Zealand'!$B$26:$B$38,0),MATCH(IF(MONTH($A73)&lt;6,CONCATENATE(RIGHT(YEAR(EDATE($A73,-12)),2),"/",RIGHT(YEAR($A73),2)),CONCATENATE(RIGHT(YEAR($A73),2),"/",RIGHT(YEAR(EDATE($A73,12)),2))),'New Zealand'!$B$26:$M$26,0))</f>
        <v>2399.7829286058241</v>
      </c>
      <c r="F73" s="19">
        <f>INDEX('United States'!$B$26:$M$38,MATCH(TEXT($A73,"mmmm"),'United States'!$B$26:$B$38,0),MATCH(IF(MONTH($A73)&lt;4,CONCATENATE(RIGHT(YEAR(EDATE($A73,-12)),2),"/",RIGHT(YEAR($A73),2)),CONCATENATE(RIGHT(YEAR($A73),2),"/",RIGHT(YEAR(EDATE($A73,12)),2))),'United States'!$B$26:$M$26,0))</f>
        <v>8198.779689872641</v>
      </c>
      <c r="G73" s="13">
        <f t="shared" si="46"/>
        <v>23403.433222190073</v>
      </c>
      <c r="K73" s="13">
        <f t="shared" si="47"/>
        <v>10461.839641921126</v>
      </c>
      <c r="L73" s="13">
        <f t="shared" si="48"/>
        <v>9106.2527429637375</v>
      </c>
      <c r="M73" s="13">
        <f t="shared" si="49"/>
        <v>137878.84829759999</v>
      </c>
      <c r="N73" s="13">
        <f t="shared" si="50"/>
        <v>21486.759715107619</v>
      </c>
      <c r="O73" s="13">
        <f t="shared" si="51"/>
        <v>95921.141063279996</v>
      </c>
      <c r="P73" s="13">
        <f t="shared" si="52"/>
        <v>274854.8414608725</v>
      </c>
      <c r="R73" s="13">
        <f t="shared" si="22"/>
        <v>291.72399792170472</v>
      </c>
      <c r="S73" s="13">
        <f t="shared" si="23"/>
        <v>-126.64976696809572</v>
      </c>
      <c r="T73" s="13">
        <f t="shared" si="24"/>
        <v>580.39435079999384</v>
      </c>
      <c r="U73" s="13">
        <f t="shared" si="25"/>
        <v>758.94463288315455</v>
      </c>
      <c r="V73" s="13">
        <f t="shared" si="26"/>
        <v>870.00805327200214</v>
      </c>
      <c r="W73" s="13">
        <f t="shared" si="27"/>
        <v>2374.4212679087068</v>
      </c>
      <c r="X73" s="3">
        <f t="shared" si="53"/>
        <v>8.714098672584214E-3</v>
      </c>
      <c r="Y73">
        <v>31</v>
      </c>
      <c r="Z73" s="20">
        <f t="shared" si="54"/>
        <v>26.448387096774194</v>
      </c>
      <c r="AA73" s="20">
        <f t="shared" si="55"/>
        <v>23.480506919729315</v>
      </c>
      <c r="AB73" s="20">
        <f t="shared" si="56"/>
        <v>363.13144803870966</v>
      </c>
      <c r="AC73" s="20">
        <f t="shared" si="57"/>
        <v>77.412352535671744</v>
      </c>
      <c r="AD73" s="20">
        <f t="shared" si="58"/>
        <v>264.47676418944002</v>
      </c>
      <c r="AE73" s="20">
        <f t="shared" si="59"/>
        <v>754.9494587803249</v>
      </c>
    </row>
    <row r="74" spans="1:31">
      <c r="A74" s="15">
        <v>43497</v>
      </c>
      <c r="B74" s="19">
        <f>INDEX(Argentina!$B$26:$N$38,MATCH(TEXT(A74,"mmmm"),Argentina!$B$26:$B$38,0),MATCH(IF(MONTH($A74)&lt;6,CONCATENATE(RIGHT(YEAR(EDATE($A74,-12)),2),"/",RIGHT(YEAR($A74),2)),CONCATENATE(RIGHT(YEAR($A74),2),"/",RIGHT(YEAR(EDATE($A74,12)),2))),Argentina!$B$26:$N$26,0))</f>
        <v>668.3</v>
      </c>
      <c r="C74" s="19">
        <f>INDEX(Australia!$B$26:$N$38,MATCH(TEXT($A74,"mmmm"),Australia!$B$26:$B$38,0),MATCH(IF(MONTH($A74)&lt;7,CONCATENATE(RIGHT(YEAR(EDATE($A74,-12)),2),"/",RIGHT(YEAR($A74),2)),CONCATENATE(RIGHT(YEAR($A74),2),"/",RIGHT(YEAR(EDATE($A74,12)),2))),Australia!$B$26:$N$26,0))</f>
        <v>572.25095470820611</v>
      </c>
      <c r="D74" s="19">
        <f>INDEX('EU-27'!$B$26:$N$38,MATCH(TEXT($A74,"mmmm"),'EU-27'!$B$26:$B$38,0),MATCH(IF(MONTH($A74)&lt;4,CONCATENATE(RIGHT(YEAR(EDATE($A74,-12)),2),"/",RIGHT(YEAR($A74),2)),CONCATENATE(RIGHT(YEAR($A74),2),"/",RIGHT(YEAR(EDATE($A74,12)),2))),'EU-27'!$B$26:$N$26,0))</f>
        <v>10568.357352000001</v>
      </c>
      <c r="E74" s="19">
        <f>INDEX('New Zealand'!$B$26:$M$38,MATCH(TEXT($A74,"mmmm"),'New Zealand'!$B$26:$B$38,0),MATCH(IF(MONTH($A74)&lt;6,CONCATENATE(RIGHT(YEAR(EDATE($A74,-12)),2),"/",RIGHT(YEAR($A74),2)),CONCATENATE(RIGHT(YEAR($A74),2),"/",RIGHT(YEAR(EDATE($A74,12)),2))),'New Zealand'!$B$26:$M$26,0))</f>
        <v>1820.8112732265686</v>
      </c>
      <c r="F74" s="19">
        <f>INDEX('United States'!$B$26:$M$38,MATCH(TEXT($A74,"mmmm"),'United States'!$B$26:$B$38,0),MATCH(IF(MONTH($A74)&lt;4,CONCATENATE(RIGHT(YEAR(EDATE($A74,-12)),2),"/",RIGHT(YEAR($A74),2)),CONCATENATE(RIGHT(YEAR($A74),2),"/",RIGHT(YEAR(EDATE($A74,12)),2))),'United States'!$B$26:$M$26,0))</f>
        <v>7473.69956041152</v>
      </c>
      <c r="G74" s="13">
        <f t="shared" si="46"/>
        <v>21103.419140346297</v>
      </c>
      <c r="K74" s="13">
        <f t="shared" si="47"/>
        <v>10388.836553839534</v>
      </c>
      <c r="L74" s="13">
        <f t="shared" si="48"/>
        <v>9041.5235385667893</v>
      </c>
      <c r="M74" s="13">
        <f t="shared" si="49"/>
        <v>137803.6999368</v>
      </c>
      <c r="N74" s="13">
        <f t="shared" si="50"/>
        <v>21487.457590934475</v>
      </c>
      <c r="O74" s="13">
        <f t="shared" si="51"/>
        <v>95918.057490432955</v>
      </c>
      <c r="P74" s="13">
        <f t="shared" si="52"/>
        <v>274639.57511057379</v>
      </c>
      <c r="R74" s="13">
        <f t="shared" si="22"/>
        <v>158.97520752982382</v>
      </c>
      <c r="S74" s="13">
        <f t="shared" si="23"/>
        <v>-212.9271046628819</v>
      </c>
      <c r="T74" s="13">
        <f t="shared" si="24"/>
        <v>185.99656320002396</v>
      </c>
      <c r="U74" s="13">
        <f t="shared" si="25"/>
        <v>793.53898126686909</v>
      </c>
      <c r="V74" s="13">
        <f t="shared" si="26"/>
        <v>744.02207695007382</v>
      </c>
      <c r="W74" s="13">
        <f t="shared" si="27"/>
        <v>1669.6057242839015</v>
      </c>
      <c r="X74" s="3">
        <f t="shared" si="53"/>
        <v>6.1164447064914196E-3</v>
      </c>
      <c r="Y74">
        <v>28</v>
      </c>
      <c r="Z74" s="20">
        <f t="shared" si="54"/>
        <v>23.86785714285714</v>
      </c>
      <c r="AA74" s="20">
        <f t="shared" si="55"/>
        <v>20.437534096721645</v>
      </c>
      <c r="AB74" s="20">
        <f t="shared" si="56"/>
        <v>377.44133400000004</v>
      </c>
      <c r="AC74" s="20">
        <f t="shared" si="57"/>
        <v>65.028974043806016</v>
      </c>
      <c r="AD74" s="20">
        <f t="shared" si="58"/>
        <v>266.91784144326857</v>
      </c>
      <c r="AE74" s="20">
        <f t="shared" si="59"/>
        <v>753.6935407266534</v>
      </c>
    </row>
    <row r="75" spans="1:31">
      <c r="A75" s="15">
        <v>43525</v>
      </c>
      <c r="B75" s="19">
        <f>INDEX(Argentina!$B$26:$N$38,MATCH(TEXT(A75,"mmmm"),Argentina!$B$26:$B$38,0),MATCH(IF(MONTH($A75)&lt;6,CONCATENATE(RIGHT(YEAR(EDATE($A75,-12)),2),"/",RIGHT(YEAR($A75),2)),CONCATENATE(RIGHT(YEAR($A75),2),"/",RIGHT(YEAR(EDATE($A75,12)),2))),Argentina!$B$26:$N$26,0))</f>
        <v>745.5</v>
      </c>
      <c r="C75" s="19">
        <f>INDEX(Australia!$B$26:$N$38,MATCH(TEXT($A75,"mmmm"),Australia!$B$26:$B$38,0),MATCH(IF(MONTH($A75)&lt;7,CONCATENATE(RIGHT(YEAR(EDATE($A75,-12)),2),"/",RIGHT(YEAR($A75),2)),CONCATENATE(RIGHT(YEAR($A75),2),"/",RIGHT(YEAR(EDATE($A75,12)),2))),Australia!$B$26:$N$26,0))</f>
        <v>600.81768507670438</v>
      </c>
      <c r="D75" s="19">
        <f>INDEX('EU-27'!$B$26:$O$38,MATCH(TEXT($A75,"mmmm"),'EU-27'!$B$26:$B$38,0),MATCH(IF(MONTH($A75)&lt;4,CONCATENATE(RIGHT(YEAR(EDATE($A75,-12)),2),"/",RIGHT(YEAR($A75),2)),CONCATENATE(RIGHT(YEAR($A75),2),"/",RIGHT(YEAR(EDATE($A75,12)),2))),'EU-27'!$B$26:$O$26,0))</f>
        <v>12178.773710400001</v>
      </c>
      <c r="E75" s="19">
        <f>INDEX('New Zealand'!$B$26:$M$38,MATCH(TEXT($A75,"mmmm"),'New Zealand'!$B$26:$B$38,0),MATCH(IF(MONTH($A75)&lt;6,CONCATENATE(RIGHT(YEAR(EDATE($A75,-12)),2),"/",RIGHT(YEAR($A75),2)),CONCATENATE(RIGHT(YEAR($A75),2),"/",RIGHT(YEAR(EDATE($A75,12)),2))),'New Zealand'!$B$26:$M$26,0))</f>
        <v>1663.5355565025097</v>
      </c>
      <c r="F75" s="19">
        <f>INDEX('United States'!$B$26:$M$38,MATCH(TEXT($A75,"mmmm"),'United States'!$B$26:$B$38,0),MATCH(IF(MONTH($A75)&lt;4,CONCATENATE(RIGHT(YEAR(EDATE($A75,-12)),2),"/",RIGHT(YEAR($A75),2)),CONCATENATE(RIGHT(YEAR($A75),2),"/",RIGHT(YEAR(EDATE($A75,12)),2))),'United States'!$B$26:$M$26,0))</f>
        <v>8301.4186146384</v>
      </c>
      <c r="G75" s="13">
        <f t="shared" si="46"/>
        <v>23490.045566617613</v>
      </c>
      <c r="K75" s="13">
        <f t="shared" si="47"/>
        <v>10324.474429978329</v>
      </c>
      <c r="L75" s="13">
        <f t="shared" si="48"/>
        <v>8989.0094063107717</v>
      </c>
      <c r="M75" s="13">
        <f t="shared" si="49"/>
        <v>137904.04018800001</v>
      </c>
      <c r="N75" s="13">
        <f t="shared" si="50"/>
        <v>21337.611585422394</v>
      </c>
      <c r="O75" s="13">
        <f t="shared" si="51"/>
        <v>95854.623991865272</v>
      </c>
      <c r="P75" s="13">
        <f t="shared" si="52"/>
        <v>274409.75960157678</v>
      </c>
      <c r="R75" s="13">
        <f t="shared" si="22"/>
        <v>16.413171299289388</v>
      </c>
      <c r="S75" s="13">
        <f t="shared" si="23"/>
        <v>-281.40083953834983</v>
      </c>
      <c r="T75" s="13">
        <f t="shared" si="24"/>
        <v>174.34264320004149</v>
      </c>
      <c r="U75" s="13">
        <f t="shared" si="25"/>
        <v>670.91026439192137</v>
      </c>
      <c r="V75" s="13">
        <f t="shared" si="26"/>
        <v>570.9014871091058</v>
      </c>
      <c r="W75" s="13">
        <f t="shared" si="27"/>
        <v>1151.1667264619609</v>
      </c>
      <c r="X75" s="3">
        <f t="shared" si="53"/>
        <v>4.2127375185163629E-3</v>
      </c>
      <c r="Y75">
        <v>31</v>
      </c>
      <c r="Z75" s="20">
        <f t="shared" si="54"/>
        <v>24.048387096774192</v>
      </c>
      <c r="AA75" s="20">
        <f t="shared" si="55"/>
        <v>19.381215647635624</v>
      </c>
      <c r="AB75" s="20">
        <f t="shared" si="56"/>
        <v>392.86366807741939</v>
      </c>
      <c r="AC75" s="20">
        <f t="shared" si="57"/>
        <v>53.662437306532574</v>
      </c>
      <c r="AD75" s="20">
        <f t="shared" si="58"/>
        <v>267.7876972464</v>
      </c>
      <c r="AE75" s="20">
        <f t="shared" si="59"/>
        <v>757.74340537476178</v>
      </c>
    </row>
    <row r="76" spans="1:31">
      <c r="A76" s="15">
        <v>43556</v>
      </c>
      <c r="B76" s="19">
        <f>INDEX(Argentina!$B$26:$N$38,MATCH(TEXT(A76,"mmmm"),Argentina!$B$26:$B$38,0),MATCH(IF(MONTH($A76)&lt;6,CONCATENATE(RIGHT(YEAR(EDATE($A76,-12)),2),"/",RIGHT(YEAR($A76),2)),CONCATENATE(RIGHT(YEAR($A76),2),"/",RIGHT(YEAR(EDATE($A76,12)),2))),Argentina!$B$26:$N$26,0))</f>
        <v>736.9</v>
      </c>
      <c r="C76" s="19">
        <f>INDEX(Australia!$B$26:$N$38,MATCH(TEXT($A76,"mmmm"),Australia!$B$26:$B$38,0),MATCH(IF(MONTH($A76)&lt;7,CONCATENATE(RIGHT(YEAR(EDATE($A76,-12)),2),"/",RIGHT(YEAR($A76),2)),CONCATENATE(RIGHT(YEAR($A76),2),"/",RIGHT(YEAR(EDATE($A76,12)),2))),Australia!$B$26:$N$26,0))</f>
        <v>581.34116982313719</v>
      </c>
      <c r="D76" s="19">
        <f>INDEX('EU-27'!$B$26:$O$38,MATCH(TEXT($A76,"mmmm"),'EU-27'!$B$26:$B$38,0),MATCH(IF(MONTH($A76)&lt;4,CONCATENATE(RIGHT(YEAR(EDATE($A76,-12)),2),"/",RIGHT(YEAR($A76),2)),CONCATENATE(RIGHT(YEAR($A76),2),"/",RIGHT(YEAR(EDATE($A76,12)),2))),'EU-27'!$B$26:$O$26,0))</f>
        <v>12274.2872964</v>
      </c>
      <c r="E76" s="19">
        <f>INDEX('New Zealand'!$B$26:$M$38,MATCH(TEXT($A76,"mmmm"),'New Zealand'!$B$26:$B$38,0),MATCH(IF(MONTH($A76)&lt;6,CONCATENATE(RIGHT(YEAR(EDATE($A76,-12)),2),"/",RIGHT(YEAR($A76),2)),CONCATENATE(RIGHT(YEAR($A76),2),"/",RIGHT(YEAR(EDATE($A76,12)),2))),'New Zealand'!$B$26:$M$26,0))</f>
        <v>1324.4918747264778</v>
      </c>
      <c r="F76" s="19">
        <f>INDEX('United States'!$B$26:$N$38,MATCH(TEXT($A76,"mmmm"),'United States'!$B$26:$B$38,0),MATCH(IF(MONTH($A76)&lt;4,CONCATENATE(RIGHT(YEAR(EDATE($A76,-12)),2),"/",RIGHT(YEAR($A76),2)),CONCATENATE(RIGHT(YEAR($A76),2),"/",RIGHT(YEAR(EDATE($A76,12)),2))),'United States'!$B$26:$N$26,0))</f>
        <v>8119.9283270697606</v>
      </c>
      <c r="G76" s="13">
        <f t="shared" si="46"/>
        <v>23036.948668019377</v>
      </c>
      <c r="K76" s="13">
        <f t="shared" si="47"/>
        <v>10285.670922561425</v>
      </c>
      <c r="L76" s="13">
        <f t="shared" si="48"/>
        <v>8916.5185495067781</v>
      </c>
      <c r="M76" s="13">
        <f t="shared" si="49"/>
        <v>138037.95344040002</v>
      </c>
      <c r="N76" s="13">
        <f t="shared" si="50"/>
        <v>21215.563698905346</v>
      </c>
      <c r="O76" s="13">
        <f t="shared" si="51"/>
        <v>95863.87471040641</v>
      </c>
      <c r="P76" s="13">
        <f t="shared" si="52"/>
        <v>274319.58132177993</v>
      </c>
      <c r="R76" s="13">
        <f t="shared" si="22"/>
        <v>-87.178782961005709</v>
      </c>
      <c r="S76" s="13">
        <f t="shared" si="23"/>
        <v>-384.90688678528022</v>
      </c>
      <c r="T76" s="13">
        <f t="shared" si="24"/>
        <v>174.21639240000513</v>
      </c>
      <c r="U76" s="13">
        <f t="shared" si="25"/>
        <v>508.05166420521709</v>
      </c>
      <c r="V76" s="13">
        <f t="shared" si="26"/>
        <v>544.91137311262719</v>
      </c>
      <c r="W76" s="13">
        <f t="shared" si="27"/>
        <v>755.09375997155439</v>
      </c>
      <c r="X76" s="3">
        <f t="shared" si="53"/>
        <v>2.7602038799021678E-3</v>
      </c>
      <c r="Y76">
        <v>30</v>
      </c>
      <c r="Z76" s="20">
        <f t="shared" si="54"/>
        <v>24.563333333333333</v>
      </c>
      <c r="AA76" s="20">
        <f t="shared" si="55"/>
        <v>19.378038994104575</v>
      </c>
      <c r="AB76" s="20">
        <f t="shared" si="56"/>
        <v>409.14290987999999</v>
      </c>
      <c r="AC76" s="20">
        <f t="shared" si="57"/>
        <v>44.14972915754926</v>
      </c>
      <c r="AD76" s="20">
        <f t="shared" si="58"/>
        <v>270.66427756899202</v>
      </c>
      <c r="AE76" s="20">
        <f t="shared" si="59"/>
        <v>767.89828893397919</v>
      </c>
    </row>
    <row r="77" spans="1:31">
      <c r="A77" s="15">
        <v>43586</v>
      </c>
      <c r="B77" s="19">
        <f>INDEX(Argentina!$B$26:$N$38,MATCH(TEXT(A77,"mmmm"),Argentina!$B$26:$B$38,0),MATCH(IF(MONTH($A77)&lt;6,CONCATENATE(RIGHT(YEAR(EDATE($A77,-12)),2),"/",RIGHT(YEAR($A77),2)),CONCATENATE(RIGHT(YEAR($A77),2),"/",RIGHT(YEAR(EDATE($A77,12)),2))),Argentina!$B$26:$N$26,0))</f>
        <v>784.9</v>
      </c>
      <c r="C77" s="19">
        <f>INDEX(Australia!$B$26:$N$38,MATCH(TEXT($A77,"mmmm"),Australia!$B$26:$B$38,0),MATCH(IF(MONTH($A77)&lt;7,CONCATENATE(RIGHT(YEAR(EDATE($A77,-12)),2),"/",RIGHT(YEAR($A77),2)),CONCATENATE(RIGHT(YEAR($A77),2),"/",RIGHT(YEAR(EDATE($A77,12)),2))),Australia!$B$26:$N$26,0))</f>
        <v>613.77317076651866</v>
      </c>
      <c r="D77" s="19">
        <f>INDEX('EU-27'!$B$26:$O$38,MATCH(TEXT($A77,"mmmm"),'EU-27'!$B$26:$B$38,0),MATCH(IF(MONTH($A77)&lt;4,CONCATENATE(RIGHT(YEAR(EDATE($A77,-12)),2),"/",RIGHT(YEAR($A77),2)),CONCATENATE(RIGHT(YEAR($A77),2),"/",RIGHT(YEAR(EDATE($A77,12)),2))),'EU-27'!$B$26:$O$26,0))</f>
        <v>12725.973812400001</v>
      </c>
      <c r="E77" s="19">
        <f>INDEX('New Zealand'!$B$26:$M$38,MATCH(TEXT($A77,"mmmm"),'New Zealand'!$B$26:$B$38,0),MATCH(IF(MONTH($A77)&lt;6,CONCATENATE(RIGHT(YEAR(EDATE($A77,-12)),2),"/",RIGHT(YEAR($A77),2)),CONCATENATE(RIGHT(YEAR($A77),2),"/",RIGHT(YEAR(EDATE($A77,12)),2))),'New Zealand'!$B$26:$M$26,0))</f>
        <v>843.11680190156267</v>
      </c>
      <c r="F77" s="19">
        <f>INDEX('United States'!$B$26:$N$38,MATCH(TEXT($A77,"mmmm"),'United States'!$B$26:$B$38,0),MATCH(IF(MONTH($A77)&lt;4,CONCATENATE(RIGHT(YEAR(EDATE($A77,-12)),2),"/",RIGHT(YEAR($A77),2)),CONCATENATE(RIGHT(YEAR($A77),2),"/",RIGHT(YEAR(EDATE($A77,12)),2))),'United States'!$B$26:$N$26,0))</f>
        <v>8395.2473312697603</v>
      </c>
      <c r="G77" s="13">
        <f t="shared" ref="G77" si="60">SUM(B77:F77)</f>
        <v>23363.011116337842</v>
      </c>
      <c r="K77" s="13">
        <f t="shared" si="47"/>
        <v>10272.371340542166</v>
      </c>
      <c r="L77" s="13">
        <f t="shared" si="48"/>
        <v>8841.1819015988858</v>
      </c>
      <c r="M77" s="13">
        <f t="shared" si="49"/>
        <v>137982.27683760002</v>
      </c>
      <c r="N77" s="13">
        <f t="shared" si="50"/>
        <v>21214.663399876772</v>
      </c>
      <c r="O77" s="13">
        <f t="shared" si="51"/>
        <v>95831.717450715849</v>
      </c>
      <c r="P77" s="13">
        <f t="shared" si="52"/>
        <v>274142.21093033365</v>
      </c>
      <c r="Q77" s="13"/>
      <c r="R77" s="13">
        <f t="shared" si="22"/>
        <v>-116.6375217831046</v>
      </c>
      <c r="S77" s="13">
        <f t="shared" si="23"/>
        <v>-485.08902249538551</v>
      </c>
      <c r="T77" s="13">
        <f t="shared" si="24"/>
        <v>-109.82848440000089</v>
      </c>
      <c r="U77" s="13">
        <f t="shared" si="25"/>
        <v>457.83063927213516</v>
      </c>
      <c r="V77" s="13">
        <f t="shared" si="26"/>
        <v>433.90275061920693</v>
      </c>
      <c r="W77" s="13">
        <f>P77-P65</f>
        <v>180.17836121283472</v>
      </c>
      <c r="X77" s="3">
        <f t="shared" si="53"/>
        <v>6.5767639232050534E-4</v>
      </c>
      <c r="Y77">
        <v>31</v>
      </c>
      <c r="Z77" s="20">
        <f>B77/$Y77</f>
        <v>25.319354838709678</v>
      </c>
      <c r="AA77" s="20">
        <f t="shared" si="55"/>
        <v>19.799134540855441</v>
      </c>
      <c r="AB77" s="20">
        <f t="shared" si="56"/>
        <v>410.51528427096781</v>
      </c>
      <c r="AC77" s="20">
        <f t="shared" si="57"/>
        <v>27.197316190372991</v>
      </c>
      <c r="AD77" s="20">
        <f t="shared" si="58"/>
        <v>270.81443004096002</v>
      </c>
      <c r="AE77" s="20">
        <f t="shared" si="59"/>
        <v>753.64551988186599</v>
      </c>
    </row>
    <row r="78" spans="1:31">
      <c r="W78" s="33">
        <f>W77/365</f>
        <v>0.49363934578858826</v>
      </c>
      <c r="Y78">
        <v>30</v>
      </c>
      <c r="AE78" s="20"/>
    </row>
    <row r="79" spans="1:31">
      <c r="Y79">
        <v>31</v>
      </c>
    </row>
    <row r="80" spans="1:31">
      <c r="Y80">
        <v>31</v>
      </c>
    </row>
    <row r="81" spans="25:25">
      <c r="Y81">
        <v>30</v>
      </c>
    </row>
    <row r="82" spans="25:25">
      <c r="Y82">
        <v>31</v>
      </c>
    </row>
    <row r="83" spans="25:25">
      <c r="Y83">
        <v>30</v>
      </c>
    </row>
    <row r="84" spans="25:25">
      <c r="Y84">
        <v>31</v>
      </c>
    </row>
  </sheetData>
  <pageMargins left="0.7" right="0.7" top="0.75" bottom="0.75" header="0.3" footer="0.3"/>
  <pageSetup paperSize="9" orientation="portrait" horizontalDpi="300" verticalDpi="300" r:id="rId1"/>
  <headerFooter>
    <oddHeader>&amp;C&amp;"Aptos"&amp;12&amp;K000000 OFFICIAL&amp;1#_x000D_</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0"/>
  <sheetViews>
    <sheetView showGridLines="0" zoomScale="50" zoomScaleNormal="50" workbookViewId="0"/>
  </sheetViews>
  <sheetFormatPr defaultRowHeight="14"/>
  <sheetData>
    <row r="1" spans="1:14">
      <c r="A1" s="1"/>
      <c r="B1" s="1"/>
      <c r="C1" s="1"/>
      <c r="D1" s="1"/>
      <c r="E1" s="1"/>
      <c r="F1" s="1"/>
      <c r="G1" s="1"/>
      <c r="H1" s="1"/>
      <c r="I1" s="1"/>
      <c r="J1" s="1"/>
      <c r="K1" s="1"/>
      <c r="L1" s="1"/>
      <c r="M1" s="1"/>
      <c r="N1" s="1"/>
    </row>
    <row r="2" spans="1:14">
      <c r="A2" s="1"/>
      <c r="B2" s="1"/>
      <c r="C2" s="1"/>
      <c r="D2" s="1"/>
      <c r="E2" s="1"/>
      <c r="F2" s="1"/>
      <c r="G2" s="1"/>
      <c r="H2" s="1"/>
      <c r="I2" s="1"/>
      <c r="J2" s="1"/>
      <c r="K2" s="1"/>
      <c r="L2" s="1"/>
      <c r="M2" s="1"/>
      <c r="N2" s="1"/>
    </row>
    <row r="3" spans="1:14">
      <c r="A3" s="1"/>
      <c r="B3" s="1"/>
      <c r="C3" s="1"/>
      <c r="D3" s="1"/>
      <c r="E3" s="1"/>
      <c r="F3" s="1"/>
      <c r="G3" s="1"/>
      <c r="H3" s="1"/>
      <c r="I3" s="1"/>
      <c r="J3" s="1"/>
      <c r="K3" s="1"/>
      <c r="L3" s="1"/>
      <c r="M3" s="1"/>
      <c r="N3" s="1"/>
    </row>
    <row r="4" spans="1:14">
      <c r="A4" s="1"/>
      <c r="B4" s="1"/>
      <c r="C4" s="1"/>
      <c r="D4" s="1"/>
      <c r="E4" s="1"/>
      <c r="F4" s="1"/>
      <c r="G4" s="1"/>
      <c r="H4" s="1"/>
      <c r="I4" s="1"/>
      <c r="J4" s="1"/>
      <c r="K4" s="1"/>
      <c r="L4" s="1"/>
      <c r="M4" s="1"/>
      <c r="N4" s="1"/>
    </row>
    <row r="5" spans="1:14">
      <c r="A5" s="1"/>
      <c r="B5" s="1"/>
      <c r="C5" s="1"/>
      <c r="D5" s="1"/>
      <c r="E5" s="1"/>
      <c r="F5" s="1"/>
      <c r="G5" s="1"/>
      <c r="H5" s="1"/>
      <c r="I5" s="1"/>
      <c r="J5" s="1"/>
      <c r="K5" s="1"/>
      <c r="L5" s="1"/>
      <c r="M5" s="1"/>
      <c r="N5" s="1"/>
    </row>
    <row r="6" spans="1:14">
      <c r="A6" s="1"/>
      <c r="B6" s="1"/>
      <c r="C6" s="1"/>
      <c r="D6" s="1"/>
      <c r="E6" s="1"/>
      <c r="F6" s="1"/>
      <c r="G6" s="1"/>
      <c r="H6" s="1"/>
      <c r="I6" s="1"/>
      <c r="J6" s="1"/>
      <c r="K6" s="1"/>
      <c r="L6" s="1"/>
      <c r="M6" s="1"/>
      <c r="N6" s="1"/>
    </row>
    <row r="7" spans="1:14">
      <c r="A7" s="1"/>
      <c r="B7" s="1"/>
      <c r="C7" s="1"/>
      <c r="D7" s="1"/>
      <c r="E7" s="1"/>
      <c r="F7" s="1"/>
      <c r="G7" s="1"/>
      <c r="H7" s="1"/>
      <c r="I7" s="1"/>
      <c r="J7" s="1"/>
      <c r="K7" s="1"/>
      <c r="L7" s="1"/>
      <c r="M7" s="1"/>
      <c r="N7" s="1"/>
    </row>
    <row r="8" spans="1:14">
      <c r="A8" s="1"/>
      <c r="B8" s="1"/>
      <c r="C8" s="1"/>
      <c r="D8" s="1"/>
      <c r="E8" s="1"/>
      <c r="F8" s="1"/>
      <c r="G8" s="1"/>
      <c r="H8" s="1"/>
      <c r="I8" s="1"/>
      <c r="J8" s="1"/>
      <c r="K8" s="1"/>
      <c r="L8" s="1"/>
      <c r="M8" s="1"/>
      <c r="N8" s="1"/>
    </row>
    <row r="9" spans="1:14">
      <c r="A9" s="1"/>
      <c r="B9" s="1"/>
      <c r="C9" s="1"/>
      <c r="D9" s="1"/>
      <c r="E9" s="1"/>
      <c r="F9" s="1"/>
      <c r="G9" s="1"/>
      <c r="H9" s="1"/>
      <c r="I9" s="1"/>
      <c r="J9" s="1"/>
      <c r="K9" s="1"/>
      <c r="L9" s="1"/>
      <c r="M9" s="1"/>
      <c r="N9" s="1"/>
    </row>
    <row r="10" spans="1:14">
      <c r="A10" s="1"/>
      <c r="B10" s="1"/>
      <c r="C10" s="1"/>
      <c r="D10" s="1"/>
      <c r="E10" s="1"/>
      <c r="F10" s="1"/>
      <c r="G10" s="1"/>
      <c r="H10" s="1"/>
      <c r="I10" s="1"/>
      <c r="J10" s="1"/>
      <c r="K10" s="1"/>
      <c r="L10" s="1"/>
      <c r="M10" s="1"/>
      <c r="N10" s="1"/>
    </row>
    <row r="11" spans="1:14">
      <c r="A11" s="1"/>
      <c r="B11" s="1"/>
      <c r="C11" s="1"/>
      <c r="D11" s="1"/>
      <c r="E11" s="1"/>
      <c r="F11" s="1"/>
      <c r="G11" s="1"/>
      <c r="H11" s="1"/>
      <c r="I11" s="1"/>
      <c r="J11" s="1"/>
      <c r="K11" s="1"/>
      <c r="L11" s="1"/>
      <c r="M11" s="1"/>
      <c r="N11" s="1"/>
    </row>
    <row r="12" spans="1:14">
      <c r="A12" s="1"/>
      <c r="B12" s="1"/>
      <c r="C12" s="1"/>
      <c r="D12" s="1"/>
      <c r="E12" s="1"/>
      <c r="F12" s="1"/>
      <c r="G12" s="1"/>
      <c r="H12" s="1"/>
      <c r="I12" s="1"/>
      <c r="J12" s="1"/>
      <c r="K12" s="1"/>
      <c r="L12" s="1"/>
      <c r="M12" s="1"/>
      <c r="N12" s="1"/>
    </row>
    <row r="13" spans="1:14">
      <c r="A13" s="1"/>
      <c r="B13" s="1"/>
      <c r="C13" s="1"/>
      <c r="D13" s="1"/>
      <c r="E13" s="1"/>
      <c r="F13" s="1"/>
      <c r="G13" s="1"/>
      <c r="H13" s="1"/>
      <c r="I13" s="1"/>
      <c r="J13" s="1"/>
      <c r="K13" s="1"/>
      <c r="L13" s="1"/>
      <c r="M13" s="1"/>
      <c r="N13" s="1"/>
    </row>
    <row r="14" spans="1:14">
      <c r="A14" s="1"/>
      <c r="B14" s="1"/>
      <c r="C14" s="1"/>
      <c r="D14" s="1"/>
      <c r="E14" s="1"/>
      <c r="F14" s="1"/>
      <c r="G14" s="1"/>
      <c r="H14" s="1"/>
      <c r="I14" s="1"/>
      <c r="J14" s="1"/>
      <c r="K14" s="1"/>
      <c r="L14" s="1"/>
      <c r="M14" s="1"/>
      <c r="N14" s="1"/>
    </row>
    <row r="15" spans="1:14">
      <c r="A15" s="1"/>
      <c r="B15" s="1"/>
      <c r="C15" s="1"/>
      <c r="D15" s="1"/>
      <c r="E15" s="1"/>
      <c r="F15" s="1"/>
      <c r="G15" s="1"/>
      <c r="H15" s="1"/>
      <c r="I15" s="1"/>
      <c r="J15" s="1"/>
      <c r="K15" s="1"/>
      <c r="L15" s="1"/>
      <c r="M15" s="1"/>
      <c r="N15" s="1"/>
    </row>
    <row r="16" spans="1:14">
      <c r="A16" s="1"/>
      <c r="B16" s="1"/>
      <c r="C16" s="1"/>
      <c r="D16" s="1"/>
      <c r="E16" s="1"/>
      <c r="F16" s="1"/>
      <c r="G16" s="1"/>
      <c r="H16" s="1"/>
      <c r="I16" s="1"/>
      <c r="J16" s="1"/>
      <c r="K16" s="1"/>
      <c r="L16" s="1"/>
      <c r="M16" s="1"/>
      <c r="N16" s="1"/>
    </row>
    <row r="17" spans="1:14">
      <c r="A17" s="1"/>
      <c r="B17" s="1"/>
      <c r="C17" s="1"/>
      <c r="D17" s="1"/>
      <c r="E17" s="1"/>
      <c r="F17" s="1"/>
      <c r="G17" s="1"/>
      <c r="H17" s="1"/>
      <c r="I17" s="1"/>
      <c r="J17" s="1"/>
      <c r="K17" s="1"/>
      <c r="L17" s="1"/>
      <c r="M17" s="1"/>
      <c r="N17" s="1"/>
    </row>
    <row r="18" spans="1:14">
      <c r="A18" s="1"/>
      <c r="B18" s="1"/>
      <c r="C18" s="1"/>
      <c r="D18" s="1"/>
      <c r="E18" s="1"/>
      <c r="F18" s="1"/>
      <c r="G18" s="1"/>
      <c r="H18" s="1"/>
      <c r="I18" s="1"/>
      <c r="J18" s="1"/>
      <c r="K18" s="1"/>
      <c r="L18" s="1"/>
      <c r="M18" s="1"/>
      <c r="N18" s="1"/>
    </row>
    <row r="19" spans="1:14">
      <c r="A19" s="1"/>
      <c r="B19" s="1"/>
      <c r="C19" s="1"/>
      <c r="D19" s="1"/>
      <c r="E19" s="1"/>
      <c r="F19" s="1"/>
      <c r="G19" s="1"/>
      <c r="H19" s="1"/>
      <c r="I19" s="1"/>
      <c r="J19" s="1"/>
      <c r="K19" s="1"/>
      <c r="L19" s="1"/>
      <c r="M19" s="1"/>
      <c r="N19" s="1"/>
    </row>
    <row r="20" spans="1:14">
      <c r="A20" s="1"/>
      <c r="B20" s="1"/>
      <c r="C20" s="1"/>
      <c r="D20" s="1"/>
      <c r="E20" s="1"/>
      <c r="F20" s="1"/>
      <c r="G20" s="1"/>
      <c r="H20" s="1"/>
      <c r="I20" s="1"/>
      <c r="J20" s="1"/>
      <c r="K20" s="1"/>
      <c r="L20" s="1"/>
      <c r="M20" s="1"/>
      <c r="N20" s="1"/>
    </row>
    <row r="21" spans="1:14">
      <c r="A21" s="1"/>
      <c r="B21" s="1"/>
      <c r="C21" s="1"/>
      <c r="D21" s="1"/>
      <c r="E21" s="1"/>
      <c r="F21" s="1"/>
      <c r="G21" s="1"/>
      <c r="H21" s="1"/>
      <c r="I21" s="1"/>
      <c r="J21" s="1"/>
      <c r="K21" s="1"/>
      <c r="L21" s="1"/>
      <c r="M21" s="1"/>
      <c r="N21" s="1"/>
    </row>
    <row r="22" spans="1:14">
      <c r="A22" s="1"/>
      <c r="B22" s="1"/>
      <c r="C22" s="1"/>
      <c r="D22" s="1"/>
      <c r="E22" s="1"/>
      <c r="F22" s="1"/>
      <c r="G22" s="1"/>
      <c r="H22" s="1"/>
      <c r="I22" s="1"/>
      <c r="J22" s="1"/>
      <c r="K22" s="1"/>
      <c r="L22" s="1"/>
      <c r="M22" s="1"/>
      <c r="N22" s="1"/>
    </row>
    <row r="23" spans="1:14">
      <c r="A23" s="1"/>
      <c r="B23" s="1"/>
      <c r="C23" s="1"/>
      <c r="D23" s="1"/>
      <c r="E23" s="1"/>
      <c r="F23" s="1"/>
      <c r="G23" s="1"/>
      <c r="H23" s="1"/>
      <c r="I23" s="1"/>
      <c r="J23" s="1"/>
      <c r="K23" s="1"/>
      <c r="L23" s="1"/>
      <c r="M23" s="1"/>
      <c r="N23" s="1"/>
    </row>
    <row r="24" spans="1:14">
      <c r="A24" s="1"/>
      <c r="B24" s="1"/>
      <c r="C24" s="1"/>
      <c r="D24" s="1"/>
      <c r="E24" s="1"/>
      <c r="F24" s="1"/>
      <c r="G24" s="1"/>
      <c r="H24" s="1"/>
      <c r="I24" s="1"/>
      <c r="J24" s="1"/>
      <c r="K24" s="1"/>
      <c r="L24" s="1"/>
      <c r="M24" s="1"/>
      <c r="N24" s="1"/>
    </row>
    <row r="25" spans="1:14">
      <c r="A25" s="1"/>
      <c r="B25" s="1"/>
      <c r="C25" s="1"/>
      <c r="D25" s="1"/>
      <c r="E25" s="1"/>
      <c r="F25" s="1"/>
      <c r="G25" s="1"/>
      <c r="H25" s="1"/>
      <c r="I25" s="1"/>
      <c r="J25" s="1"/>
      <c r="K25" s="1"/>
      <c r="L25" s="1"/>
      <c r="M25" s="1"/>
      <c r="N25" s="1"/>
    </row>
    <row r="26" spans="1:14">
      <c r="A26" s="1"/>
      <c r="B26" s="1"/>
      <c r="C26" s="1"/>
      <c r="D26" s="1"/>
      <c r="E26" s="1"/>
      <c r="F26" s="1"/>
      <c r="G26" s="1"/>
      <c r="H26" s="1"/>
      <c r="I26" s="1"/>
      <c r="J26" s="1"/>
      <c r="K26" s="1"/>
      <c r="L26" s="1"/>
      <c r="M26" s="1"/>
      <c r="N26" s="1"/>
    </row>
    <row r="27" spans="1:14">
      <c r="A27" s="1"/>
      <c r="B27" s="1"/>
      <c r="C27" s="1"/>
      <c r="D27" s="1"/>
      <c r="E27" s="1"/>
      <c r="F27" s="1"/>
      <c r="G27" s="1"/>
      <c r="H27" s="1"/>
      <c r="I27" s="1"/>
      <c r="J27" s="1"/>
      <c r="K27" s="1"/>
      <c r="L27" s="1"/>
      <c r="M27" s="1"/>
      <c r="N27" s="1"/>
    </row>
    <row r="28" spans="1:14">
      <c r="A28" s="1"/>
      <c r="B28" s="1"/>
      <c r="C28" s="1"/>
      <c r="D28" s="1"/>
      <c r="E28" s="1"/>
      <c r="F28" s="1"/>
      <c r="G28" s="1"/>
      <c r="H28" s="1"/>
      <c r="I28" s="1"/>
      <c r="J28" s="1"/>
      <c r="K28" s="1"/>
      <c r="L28" s="1"/>
      <c r="M28" s="1"/>
      <c r="N28" s="1"/>
    </row>
    <row r="29" spans="1:14">
      <c r="A29" s="1"/>
      <c r="B29" s="1"/>
      <c r="C29" s="1"/>
      <c r="D29" s="1"/>
      <c r="E29" s="1"/>
      <c r="F29" s="1"/>
      <c r="G29" s="1"/>
      <c r="H29" s="1"/>
      <c r="I29" s="1"/>
      <c r="J29" s="1"/>
      <c r="K29" s="1"/>
      <c r="L29" s="1"/>
      <c r="M29" s="1"/>
      <c r="N29" s="1"/>
    </row>
    <row r="30" spans="1:14">
      <c r="A30" s="1"/>
      <c r="B30" s="1"/>
      <c r="C30" s="1"/>
      <c r="D30" s="1"/>
      <c r="E30" s="1"/>
      <c r="F30" s="1"/>
      <c r="G30" s="1"/>
      <c r="H30" s="1"/>
      <c r="I30" s="1"/>
      <c r="J30" s="1"/>
      <c r="K30" s="1"/>
      <c r="L30" s="1"/>
      <c r="M30" s="1"/>
      <c r="N30" s="1"/>
    </row>
  </sheetData>
  <pageMargins left="0.7" right="0.7" top="0.75" bottom="0.75" header="0.3" footer="0.3"/>
  <pageSetup paperSize="9" orientation="portrait" horizontalDpi="300" verticalDpi="300" r:id="rId1"/>
  <headerFooter>
    <oddHeader>&amp;C&amp;"Aptos"&amp;12&amp;K000000 OFFICIAL&amp;1#_x000D_</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AB67"/>
  <sheetViews>
    <sheetView zoomScale="50" zoomScaleNormal="50" workbookViewId="0">
      <selection activeCell="A3" sqref="A3"/>
    </sheetView>
  </sheetViews>
  <sheetFormatPr defaultColWidth="9" defaultRowHeight="15.5"/>
  <cols>
    <col min="1" max="1" width="14.5" style="5" customWidth="1"/>
    <col min="2" max="2" width="12.75" style="5" customWidth="1"/>
    <col min="3" max="21" width="9" style="5" customWidth="1"/>
    <col min="22" max="22" width="9.33203125" style="5" customWidth="1"/>
    <col min="23" max="23" width="16.58203125" style="5" customWidth="1"/>
    <col min="24" max="24" width="14.5" style="5" customWidth="1"/>
    <col min="25" max="25" width="9" style="5"/>
    <col min="26" max="26" width="15.75" style="5" customWidth="1"/>
    <col min="27" max="16384" width="9" style="5"/>
  </cols>
  <sheetData>
    <row r="3" spans="1:24" ht="20">
      <c r="A3" s="74" t="s">
        <v>69</v>
      </c>
    </row>
    <row r="4" spans="1:24">
      <c r="A4" s="40" t="s">
        <v>76</v>
      </c>
    </row>
    <row r="5" spans="1:24">
      <c r="A5" s="41" t="s">
        <v>77</v>
      </c>
    </row>
    <row r="6" spans="1:24">
      <c r="A6" s="102" t="s">
        <v>99</v>
      </c>
      <c r="B6" s="124">
        <f>'Global Milk Deliveries'!$B$6</f>
        <v>46274</v>
      </c>
      <c r="L6" s="42"/>
      <c r="M6" s="42"/>
      <c r="N6" s="42"/>
      <c r="O6" s="42"/>
      <c r="P6" s="42"/>
      <c r="Q6" s="42"/>
      <c r="R6" s="42"/>
      <c r="S6" s="42"/>
      <c r="T6" s="42"/>
    </row>
    <row r="7" spans="1:24">
      <c r="B7" s="43"/>
      <c r="L7" s="42"/>
      <c r="M7" s="42"/>
      <c r="N7" s="42"/>
      <c r="O7" s="42"/>
      <c r="P7" s="42"/>
      <c r="Q7" s="42"/>
      <c r="R7" s="42"/>
      <c r="S7" s="42"/>
      <c r="T7" s="42"/>
    </row>
    <row r="8" spans="1:24">
      <c r="B8" s="38" t="s">
        <v>66</v>
      </c>
      <c r="C8" s="44"/>
      <c r="D8" s="44"/>
      <c r="E8" s="126" t="s">
        <v>95</v>
      </c>
      <c r="F8" s="44"/>
      <c r="G8" s="44"/>
      <c r="H8" s="44"/>
      <c r="I8" s="44"/>
      <c r="J8" s="44"/>
      <c r="K8" s="44"/>
      <c r="L8" s="45"/>
      <c r="M8" s="45"/>
      <c r="N8" s="45"/>
      <c r="O8" s="45"/>
      <c r="P8" s="45"/>
      <c r="Q8" s="45"/>
      <c r="R8" s="45"/>
      <c r="S8" s="45"/>
      <c r="T8" s="45"/>
      <c r="U8" s="44"/>
    </row>
    <row r="9" spans="1:24" ht="31">
      <c r="B9" s="46"/>
      <c r="C9" s="46" t="s">
        <v>18</v>
      </c>
      <c r="D9" s="46" t="s">
        <v>19</v>
      </c>
      <c r="E9" s="46" t="s">
        <v>20</v>
      </c>
      <c r="F9" s="46" t="s">
        <v>21</v>
      </c>
      <c r="G9" s="46" t="s">
        <v>22</v>
      </c>
      <c r="H9" s="46" t="s">
        <v>23</v>
      </c>
      <c r="I9" s="46" t="s">
        <v>24</v>
      </c>
      <c r="J9" s="46" t="s">
        <v>25</v>
      </c>
      <c r="K9" s="46" t="s">
        <v>26</v>
      </c>
      <c r="L9" s="46" t="s">
        <v>28</v>
      </c>
      <c r="M9" s="46" t="s">
        <v>29</v>
      </c>
      <c r="N9" s="46" t="s">
        <v>48</v>
      </c>
      <c r="O9" s="46" t="s">
        <v>57</v>
      </c>
      <c r="P9" s="46" t="s">
        <v>92</v>
      </c>
      <c r="Q9" s="46" t="s">
        <v>97</v>
      </c>
      <c r="R9" s="46" t="s">
        <v>98</v>
      </c>
      <c r="S9" s="46" t="s">
        <v>101</v>
      </c>
      <c r="T9" s="46" t="s">
        <v>102</v>
      </c>
      <c r="U9" s="153" t="s">
        <v>103</v>
      </c>
      <c r="V9" s="172" t="s">
        <v>105</v>
      </c>
      <c r="W9" s="47"/>
      <c r="X9" s="48" t="s">
        <v>70</v>
      </c>
    </row>
    <row r="10" spans="1:24">
      <c r="B10" s="49" t="s">
        <v>6</v>
      </c>
      <c r="C10" s="135">
        <v>23.02645173262151</v>
      </c>
      <c r="D10" s="135">
        <v>23.973378652609185</v>
      </c>
      <c r="E10" s="135">
        <v>25.275433799543396</v>
      </c>
      <c r="F10" s="135">
        <v>26.545045674840381</v>
      </c>
      <c r="G10" s="135">
        <v>29.375628374747297</v>
      </c>
      <c r="H10" s="135">
        <v>29.786666666666669</v>
      </c>
      <c r="I10" s="135">
        <v>29.783333333333335</v>
      </c>
      <c r="J10" s="135">
        <v>28.846666666666668</v>
      </c>
      <c r="K10" s="135">
        <v>32.871407684302042</v>
      </c>
      <c r="L10" s="135">
        <v>25.839897628967481</v>
      </c>
      <c r="M10" s="135">
        <v>26.521565064011423</v>
      </c>
      <c r="N10" s="135">
        <v>27.789044684738833</v>
      </c>
      <c r="O10" s="135">
        <v>26.930530688201422</v>
      </c>
      <c r="P10" s="135">
        <v>29.796086174855962</v>
      </c>
      <c r="Q10" s="135">
        <v>30.690437533333334</v>
      </c>
      <c r="R10" s="135">
        <v>30.47277132837748</v>
      </c>
      <c r="S10" s="135">
        <v>30.209444399999999</v>
      </c>
      <c r="T10" s="135">
        <v>28.051316433333334</v>
      </c>
      <c r="U10" s="135">
        <v>30.953276166666669</v>
      </c>
      <c r="V10" s="135">
        <v>31.447698366666668</v>
      </c>
      <c r="W10" s="155"/>
      <c r="X10" s="156">
        <v>1.597317832651389E-2</v>
      </c>
    </row>
    <row r="11" spans="1:24">
      <c r="B11" s="51" t="s">
        <v>7</v>
      </c>
      <c r="C11" s="136">
        <v>24.320894204928795</v>
      </c>
      <c r="D11" s="136">
        <v>25.630354791732266</v>
      </c>
      <c r="E11" s="136">
        <v>25.218635620988263</v>
      </c>
      <c r="F11" s="136">
        <v>27.943570192944573</v>
      </c>
      <c r="G11" s="136">
        <v>29.297516124409555</v>
      </c>
      <c r="H11" s="136">
        <v>29.938709677419357</v>
      </c>
      <c r="I11" s="136">
        <v>30.412903225806449</v>
      </c>
      <c r="J11" s="136">
        <v>28.580645161290324</v>
      </c>
      <c r="K11" s="136">
        <v>33.863261184509163</v>
      </c>
      <c r="L11" s="136">
        <v>27.124883000372357</v>
      </c>
      <c r="M11" s="136">
        <v>27.787753044735709</v>
      </c>
      <c r="N11" s="136">
        <v>28.93548387096774</v>
      </c>
      <c r="O11" s="136">
        <v>28.947305669998258</v>
      </c>
      <c r="P11" s="136">
        <v>31.141977924034244</v>
      </c>
      <c r="Q11" s="136">
        <v>32.23412398827702</v>
      </c>
      <c r="R11" s="136">
        <v>31.915929887384276</v>
      </c>
      <c r="S11" s="136">
        <v>31.864834870967744</v>
      </c>
      <c r="T11" s="136">
        <v>30.346673129032258</v>
      </c>
      <c r="U11" s="136">
        <v>32.692698064516129</v>
      </c>
      <c r="V11" s="136"/>
      <c r="W11" s="155"/>
      <c r="X11" s="157"/>
    </row>
    <row r="12" spans="1:24">
      <c r="B12" s="49" t="s">
        <v>8</v>
      </c>
      <c r="C12" s="135">
        <v>26.238137444974033</v>
      </c>
      <c r="D12" s="135">
        <v>28.464451408953018</v>
      </c>
      <c r="E12" s="135">
        <v>26.838743056499347</v>
      </c>
      <c r="F12" s="135">
        <v>29.422275328189315</v>
      </c>
      <c r="G12" s="135">
        <v>31.96138134996146</v>
      </c>
      <c r="H12" s="135">
        <v>30.696774193548389</v>
      </c>
      <c r="I12" s="135">
        <v>30.832258064516129</v>
      </c>
      <c r="J12" s="135">
        <v>30.438709677419357</v>
      </c>
      <c r="K12" s="135">
        <v>35.259719431870145</v>
      </c>
      <c r="L12" s="135">
        <v>30.205474716927228</v>
      </c>
      <c r="M12" s="135">
        <v>29.389256028729577</v>
      </c>
      <c r="N12" s="135">
        <v>30.56451612903226</v>
      </c>
      <c r="O12" s="135">
        <v>31.19522040623638</v>
      </c>
      <c r="P12" s="135">
        <v>32.769409627125839</v>
      </c>
      <c r="Q12" s="135">
        <v>34.034639744398156</v>
      </c>
      <c r="R12" s="135">
        <v>34.2515229057338</v>
      </c>
      <c r="S12" s="135">
        <v>34.128936234607451</v>
      </c>
      <c r="T12" s="135">
        <v>32.025792290322585</v>
      </c>
      <c r="U12" s="135">
        <v>35.175667677419355</v>
      </c>
      <c r="V12" s="135"/>
      <c r="W12" s="155"/>
      <c r="X12" s="156"/>
    </row>
    <row r="13" spans="1:24">
      <c r="B13" s="51" t="s">
        <v>9</v>
      </c>
      <c r="C13" s="136">
        <v>28.408948154872821</v>
      </c>
      <c r="D13" s="136">
        <v>29.970221429988349</v>
      </c>
      <c r="E13" s="136">
        <v>29.337456027846667</v>
      </c>
      <c r="F13" s="136">
        <v>31.120559609188351</v>
      </c>
      <c r="G13" s="136">
        <v>34.335070575058317</v>
      </c>
      <c r="H13" s="136">
        <v>33.763333333333335</v>
      </c>
      <c r="I13" s="136">
        <v>31.033333333333335</v>
      </c>
      <c r="J13" s="136">
        <v>32.276666666666664</v>
      </c>
      <c r="K13" s="136">
        <v>38.297875779483164</v>
      </c>
      <c r="L13" s="136">
        <v>32.549734780599813</v>
      </c>
      <c r="M13" s="136">
        <v>31.295476517457473</v>
      </c>
      <c r="N13" s="136">
        <v>32.47</v>
      </c>
      <c r="O13" s="136">
        <v>32.884426241024528</v>
      </c>
      <c r="P13" s="136">
        <v>34.076709977950792</v>
      </c>
      <c r="Q13" s="136">
        <v>35.64650955438406</v>
      </c>
      <c r="R13" s="136">
        <v>35.769940279065395</v>
      </c>
      <c r="S13" s="136">
        <v>34.475661700000003</v>
      </c>
      <c r="T13" s="136">
        <v>33.831716999999998</v>
      </c>
      <c r="U13" s="136">
        <v>37.180026433333332</v>
      </c>
      <c r="V13" s="136"/>
      <c r="W13" s="155"/>
      <c r="X13" s="157"/>
    </row>
    <row r="14" spans="1:24">
      <c r="B14" s="49" t="s">
        <v>10</v>
      </c>
      <c r="C14" s="135">
        <v>29.932172346932497</v>
      </c>
      <c r="D14" s="135">
        <v>31.674206694757199</v>
      </c>
      <c r="E14" s="135">
        <v>30.754313360848769</v>
      </c>
      <c r="F14" s="135">
        <v>32.888679273889913</v>
      </c>
      <c r="G14" s="135">
        <v>34.626753955466029</v>
      </c>
      <c r="H14" s="135">
        <v>34.687096774193549</v>
      </c>
      <c r="I14" s="135">
        <v>34.912903225806453</v>
      </c>
      <c r="J14" s="135">
        <v>33.516129032258064</v>
      </c>
      <c r="K14" s="135">
        <v>38.48410259846748</v>
      </c>
      <c r="L14" s="135">
        <v>32.348170927591106</v>
      </c>
      <c r="M14" s="135">
        <v>31.966946647783242</v>
      </c>
      <c r="N14" s="135">
        <v>32.625806451612902</v>
      </c>
      <c r="O14" s="135">
        <v>32.924557393854698</v>
      </c>
      <c r="P14" s="135">
        <v>34.814213661916895</v>
      </c>
      <c r="Q14" s="135">
        <v>36.011507677419353</v>
      </c>
      <c r="R14" s="135">
        <v>35.940338997093882</v>
      </c>
      <c r="S14" s="135">
        <v>34.401736369119327</v>
      </c>
      <c r="T14" s="135">
        <v>34.262732612903221</v>
      </c>
      <c r="U14" s="135">
        <v>37.494299516129033</v>
      </c>
      <c r="V14" s="135"/>
      <c r="W14" s="155"/>
      <c r="X14" s="156"/>
    </row>
    <row r="15" spans="1:24">
      <c r="B15" s="51" t="s">
        <v>11</v>
      </c>
      <c r="C15" s="136">
        <v>29.669836774607486</v>
      </c>
      <c r="D15" s="136">
        <v>31.31873264626055</v>
      </c>
      <c r="E15" s="136">
        <v>31.023358026136538</v>
      </c>
      <c r="F15" s="136">
        <v>32.911560964374829</v>
      </c>
      <c r="G15" s="136">
        <v>34.306496498051779</v>
      </c>
      <c r="H15" s="136">
        <v>32.75</v>
      </c>
      <c r="I15" s="136">
        <v>32.946666666666665</v>
      </c>
      <c r="J15" s="136">
        <v>31.540000000000003</v>
      </c>
      <c r="K15" s="136">
        <v>37.050784328463322</v>
      </c>
      <c r="L15" s="136">
        <v>30.575314833174982</v>
      </c>
      <c r="M15" s="136">
        <v>31.716490471462482</v>
      </c>
      <c r="N15" s="136">
        <v>31.42</v>
      </c>
      <c r="O15" s="136">
        <v>32.045050694850588</v>
      </c>
      <c r="P15" s="136">
        <v>34.347217917953643</v>
      </c>
      <c r="Q15" s="136">
        <v>35.900724844133563</v>
      </c>
      <c r="R15" s="136">
        <v>34.855698373601591</v>
      </c>
      <c r="S15" s="136">
        <v>33.469203799999995</v>
      </c>
      <c r="T15" s="136">
        <v>33.960599933333334</v>
      </c>
      <c r="U15" s="136">
        <v>36.718539464355999</v>
      </c>
      <c r="V15" s="136"/>
      <c r="W15" s="155"/>
      <c r="X15" s="157"/>
    </row>
    <row r="16" spans="1:24">
      <c r="B16" s="49" t="s">
        <v>12</v>
      </c>
      <c r="C16" s="135">
        <v>28.998275374907205</v>
      </c>
      <c r="D16" s="135">
        <v>29.734649737806972</v>
      </c>
      <c r="E16" s="135">
        <v>30.731075658162801</v>
      </c>
      <c r="F16" s="135">
        <v>31.83127557650057</v>
      </c>
      <c r="G16" s="135">
        <v>33.219335101349856</v>
      </c>
      <c r="H16" s="135">
        <v>30.79032258064516</v>
      </c>
      <c r="I16" s="135">
        <v>30.716129032258067</v>
      </c>
      <c r="J16" s="135">
        <v>32.293548387096777</v>
      </c>
      <c r="K16" s="135">
        <v>34.36227288827093</v>
      </c>
      <c r="L16" s="135">
        <v>29.315987079008803</v>
      </c>
      <c r="M16" s="135">
        <v>29.995001737343305</v>
      </c>
      <c r="N16" s="135">
        <v>29.374193548387098</v>
      </c>
      <c r="O16" s="135">
        <v>30.438449861484589</v>
      </c>
      <c r="P16" s="135">
        <v>32.653231993528223</v>
      </c>
      <c r="Q16" s="135">
        <v>33.768786387924557</v>
      </c>
      <c r="R16" s="135">
        <v>33.233059241063593</v>
      </c>
      <c r="S16" s="135">
        <v>30.683612293633349</v>
      </c>
      <c r="T16" s="135">
        <v>32.048693677419358</v>
      </c>
      <c r="U16" s="135">
        <v>33.718406774193546</v>
      </c>
      <c r="V16" s="135"/>
      <c r="W16" s="155"/>
      <c r="X16" s="156"/>
    </row>
    <row r="17" spans="2:28">
      <c r="B17" s="51" t="s">
        <v>2</v>
      </c>
      <c r="C17" s="136">
        <v>28.426048218535929</v>
      </c>
      <c r="D17" s="136">
        <v>29.106925402977126</v>
      </c>
      <c r="E17" s="136">
        <v>27.240713680599519</v>
      </c>
      <c r="F17" s="136">
        <v>29.733798252438721</v>
      </c>
      <c r="G17" s="136">
        <v>32.748387096774195</v>
      </c>
      <c r="H17" s="136">
        <v>27.412903225806449</v>
      </c>
      <c r="I17" s="136">
        <v>30.880645161290321</v>
      </c>
      <c r="J17" s="136">
        <v>31.412585042693031</v>
      </c>
      <c r="K17" s="136">
        <v>29.220275240615646</v>
      </c>
      <c r="L17" s="136">
        <v>26.193189564397329</v>
      </c>
      <c r="M17" s="136">
        <v>28.53635219812972</v>
      </c>
      <c r="N17" s="136">
        <v>26.448387096774194</v>
      </c>
      <c r="O17" s="136">
        <v>27.899213378736317</v>
      </c>
      <c r="P17" s="136">
        <v>30.043310757348735</v>
      </c>
      <c r="Q17" s="136">
        <v>29.767615079569833</v>
      </c>
      <c r="R17" s="136">
        <v>30.806341939491912</v>
      </c>
      <c r="S17" s="136">
        <v>26.91341785398895</v>
      </c>
      <c r="T17" s="136">
        <v>28.410244387096775</v>
      </c>
      <c r="U17" s="136">
        <v>31.160970129032261</v>
      </c>
      <c r="V17" s="136"/>
      <c r="W17" s="155"/>
      <c r="X17" s="157"/>
    </row>
    <row r="18" spans="2:28">
      <c r="B18" s="49" t="s">
        <v>3</v>
      </c>
      <c r="C18" s="137">
        <v>25.624336935313703</v>
      </c>
      <c r="D18" s="135">
        <v>26.430440889164004</v>
      </c>
      <c r="E18" s="135">
        <v>25.26448309710316</v>
      </c>
      <c r="F18" s="135">
        <v>28.960907080995042</v>
      </c>
      <c r="G18" s="137">
        <v>29.937931034482759</v>
      </c>
      <c r="H18" s="135">
        <v>27.146428571428572</v>
      </c>
      <c r="I18" s="135">
        <v>31.349999999999998</v>
      </c>
      <c r="J18" s="135">
        <v>26.668643014460791</v>
      </c>
      <c r="K18" s="137">
        <v>26.822014799963451</v>
      </c>
      <c r="L18" s="135">
        <v>24.341335206117954</v>
      </c>
      <c r="M18" s="135">
        <v>26.475110288628258</v>
      </c>
      <c r="N18" s="135">
        <v>23.86785714285714</v>
      </c>
      <c r="O18" s="137">
        <v>26.592583791226158</v>
      </c>
      <c r="P18" s="138">
        <v>28.128687920022834</v>
      </c>
      <c r="Q18" s="135">
        <v>29.137661098962685</v>
      </c>
      <c r="R18" s="135">
        <v>28.75756598003424</v>
      </c>
      <c r="S18" s="137">
        <v>23.647851172413795</v>
      </c>
      <c r="T18" s="137">
        <v>26.515809649999998</v>
      </c>
      <c r="U18" s="135">
        <v>29.313822178571428</v>
      </c>
      <c r="V18" s="137"/>
      <c r="W18" s="155"/>
      <c r="X18" s="156"/>
    </row>
    <row r="19" spans="2:28">
      <c r="B19" s="51" t="s">
        <v>4</v>
      </c>
      <c r="C19" s="136">
        <v>24.029137732651911</v>
      </c>
      <c r="D19" s="136">
        <v>25.801423677460647</v>
      </c>
      <c r="E19" s="136">
        <v>24.405108433004468</v>
      </c>
      <c r="F19" s="136">
        <v>27.285176486628686</v>
      </c>
      <c r="G19" s="136">
        <v>28.951612903225808</v>
      </c>
      <c r="H19" s="136">
        <v>27.683870967741935</v>
      </c>
      <c r="I19" s="136">
        <v>26.667741935483871</v>
      </c>
      <c r="J19" s="136">
        <v>27.869993217963923</v>
      </c>
      <c r="K19" s="136">
        <v>26.237153992551839</v>
      </c>
      <c r="L19" s="136">
        <v>23.602006822318632</v>
      </c>
      <c r="M19" s="136">
        <v>26.124584640684073</v>
      </c>
      <c r="N19" s="136">
        <v>24.048387096774192</v>
      </c>
      <c r="O19" s="136">
        <v>25.602253167561067</v>
      </c>
      <c r="P19" s="136">
        <v>26.720118155283945</v>
      </c>
      <c r="Q19" s="136">
        <v>27.385416868557225</v>
      </c>
      <c r="R19" s="136">
        <v>26.526955869639579</v>
      </c>
      <c r="S19" s="136">
        <v>22.719606419354839</v>
      </c>
      <c r="T19" s="136">
        <v>26.336969638709675</v>
      </c>
      <c r="U19" s="136">
        <v>28.42379016129032</v>
      </c>
      <c r="V19" s="136"/>
      <c r="W19" s="155"/>
      <c r="X19" s="157"/>
    </row>
    <row r="20" spans="2:28">
      <c r="B20" s="49" t="s">
        <v>5</v>
      </c>
      <c r="C20" s="135">
        <v>23.559073530038329</v>
      </c>
      <c r="D20" s="135">
        <v>24.873066819687121</v>
      </c>
      <c r="E20" s="135">
        <v>24.056947077697998</v>
      </c>
      <c r="F20" s="135">
        <v>26.788893614062523</v>
      </c>
      <c r="G20" s="135">
        <v>27.970000000000002</v>
      </c>
      <c r="H20" s="135">
        <v>27.44</v>
      </c>
      <c r="I20" s="135">
        <v>26.59333333333333</v>
      </c>
      <c r="J20" s="135">
        <v>29.312035028034661</v>
      </c>
      <c r="K20" s="135">
        <v>23.224901127579251</v>
      </c>
      <c r="L20" s="135">
        <v>23.697168685783716</v>
      </c>
      <c r="M20" s="135">
        <v>25.856783580563459</v>
      </c>
      <c r="N20" s="135">
        <v>24.563333333333333</v>
      </c>
      <c r="O20" s="135">
        <v>26.453227806121841</v>
      </c>
      <c r="P20" s="135">
        <v>27.372457333333333</v>
      </c>
      <c r="Q20" s="135">
        <v>27.912816663527835</v>
      </c>
      <c r="R20" s="135">
        <v>28.424065895453104</v>
      </c>
      <c r="S20" s="135">
        <v>23.809028166666668</v>
      </c>
      <c r="T20" s="135">
        <v>27.434852566666667</v>
      </c>
      <c r="U20" s="135">
        <v>27.575416399999998</v>
      </c>
      <c r="V20" s="135"/>
      <c r="W20" s="155"/>
      <c r="X20" s="156"/>
    </row>
    <row r="21" spans="2:28">
      <c r="B21" s="51" t="s">
        <v>0</v>
      </c>
      <c r="C21" s="136">
        <v>24.806340633425997</v>
      </c>
      <c r="D21" s="136">
        <v>25.073605450805349</v>
      </c>
      <c r="E21" s="136">
        <v>25.013185882236193</v>
      </c>
      <c r="F21" s="136">
        <v>28.42998965893948</v>
      </c>
      <c r="G21" s="136">
        <v>29.693548387096776</v>
      </c>
      <c r="H21" s="136">
        <v>30.122580645161289</v>
      </c>
      <c r="I21" s="136">
        <v>29.054838709677419</v>
      </c>
      <c r="J21" s="136">
        <v>30.625910265890358</v>
      </c>
      <c r="K21" s="136">
        <v>23.892170219140151</v>
      </c>
      <c r="L21" s="136">
        <v>25.227110490852244</v>
      </c>
      <c r="M21" s="136">
        <v>25.748373613524514</v>
      </c>
      <c r="N21" s="136">
        <v>25.319354838709678</v>
      </c>
      <c r="O21" s="136">
        <v>28.081164738227944</v>
      </c>
      <c r="P21" s="136">
        <v>29.039088101742795</v>
      </c>
      <c r="Q21" s="136">
        <v>29.158623218855237</v>
      </c>
      <c r="R21" s="136">
        <v>28.460892616175446</v>
      </c>
      <c r="S21" s="136">
        <v>25.391529416158814</v>
      </c>
      <c r="T21" s="136">
        <v>28.96359709677419</v>
      </c>
      <c r="U21" s="136">
        <v>29.534933677419353</v>
      </c>
      <c r="V21" s="136"/>
      <c r="W21" s="155"/>
      <c r="X21" s="157"/>
    </row>
    <row r="22" spans="2:28">
      <c r="B22" s="53" t="s">
        <v>27</v>
      </c>
      <c r="C22" s="139">
        <v>26.427093610752323</v>
      </c>
      <c r="D22" s="139">
        <v>27.682653324526626</v>
      </c>
      <c r="E22" s="139">
        <v>27.108099783885336</v>
      </c>
      <c r="F22" s="139">
        <v>29.494424389033735</v>
      </c>
      <c r="G22" s="139">
        <v>31.375055863121627</v>
      </c>
      <c r="H22" s="139">
        <v>30.201643835616441</v>
      </c>
      <c r="I22" s="139">
        <v>30.428219178082191</v>
      </c>
      <c r="J22" s="139">
        <v>30.30916767005181</v>
      </c>
      <c r="K22" s="139">
        <v>31.645013986371477</v>
      </c>
      <c r="L22" s="139">
        <v>27.605321545952279</v>
      </c>
      <c r="M22" s="139">
        <v>28.463037978973343</v>
      </c>
      <c r="N22" s="139">
        <v>28.143483124773056</v>
      </c>
      <c r="O22" s="139">
        <v>29.175724305875921</v>
      </c>
      <c r="P22" s="54">
        <v>30.926025371873568</v>
      </c>
      <c r="Q22" s="54">
        <v>31.817948686431127</v>
      </c>
      <c r="R22" s="54">
        <v>31.633075092849161</v>
      </c>
      <c r="S22" s="54">
        <v>29.407949871760952</v>
      </c>
      <c r="T22" s="54">
        <v>30.182416534632619</v>
      </c>
      <c r="U22" s="54">
        <v>32.514598687481318</v>
      </c>
      <c r="V22" s="54">
        <v>31.447698366666668</v>
      </c>
      <c r="W22" s="158"/>
      <c r="X22" s="161">
        <v>1.597317832651389E-2</v>
      </c>
    </row>
    <row r="23" spans="2:28">
      <c r="B23" s="43"/>
      <c r="K23" s="55"/>
      <c r="L23" s="56"/>
      <c r="M23" s="56"/>
      <c r="N23" s="56"/>
      <c r="O23" s="56"/>
      <c r="P23" s="56"/>
      <c r="Q23" s="56"/>
      <c r="R23" s="56"/>
      <c r="S23" s="56"/>
      <c r="T23" s="56"/>
      <c r="U23" s="132"/>
      <c r="V23" s="132"/>
    </row>
    <row r="24" spans="2:28">
      <c r="J24" s="57"/>
      <c r="K24" s="57"/>
      <c r="L24" s="42"/>
      <c r="M24" s="42"/>
      <c r="N24" s="42"/>
      <c r="O24" s="42"/>
      <c r="P24" s="42"/>
      <c r="Q24" s="42"/>
      <c r="R24" s="42"/>
      <c r="S24" s="42"/>
      <c r="T24" s="42"/>
      <c r="U24" s="159"/>
      <c r="V24" s="159"/>
      <c r="W24" s="57"/>
    </row>
    <row r="25" spans="2:28">
      <c r="B25" s="38" t="s">
        <v>67</v>
      </c>
      <c r="E25" s="125" t="s">
        <v>96</v>
      </c>
      <c r="J25" s="43"/>
      <c r="K25" s="42"/>
      <c r="L25" s="42"/>
      <c r="M25" s="42"/>
      <c r="N25" s="42"/>
      <c r="O25" s="42"/>
      <c r="P25" s="42"/>
      <c r="Q25" s="42"/>
      <c r="R25" s="42"/>
      <c r="S25" s="42"/>
      <c r="T25" s="42"/>
      <c r="U25" s="159"/>
      <c r="V25" s="159"/>
      <c r="W25" s="57"/>
    </row>
    <row r="26" spans="2:28" ht="39" customHeight="1">
      <c r="B26" s="46"/>
      <c r="C26" s="46" t="s">
        <v>18</v>
      </c>
      <c r="D26" s="46" t="s">
        <v>19</v>
      </c>
      <c r="E26" s="46" t="s">
        <v>20</v>
      </c>
      <c r="F26" s="46" t="s">
        <v>21</v>
      </c>
      <c r="G26" s="46" t="s">
        <v>22</v>
      </c>
      <c r="H26" s="46" t="s">
        <v>23</v>
      </c>
      <c r="I26" s="46" t="s">
        <v>24</v>
      </c>
      <c r="J26" s="46" t="s">
        <v>25</v>
      </c>
      <c r="K26" s="46" t="s">
        <v>26</v>
      </c>
      <c r="L26" s="46" t="s">
        <v>28</v>
      </c>
      <c r="M26" s="46" t="s">
        <v>29</v>
      </c>
      <c r="N26" s="46" t="s">
        <v>48</v>
      </c>
      <c r="O26" s="46" t="s">
        <v>57</v>
      </c>
      <c r="P26" s="46" t="s">
        <v>92</v>
      </c>
      <c r="Q26" s="46" t="s">
        <v>97</v>
      </c>
      <c r="R26" s="46" t="s">
        <v>98</v>
      </c>
      <c r="S26" s="46" t="s">
        <v>101</v>
      </c>
      <c r="T26" s="46" t="s">
        <v>102</v>
      </c>
      <c r="U26" s="153" t="s">
        <v>103</v>
      </c>
      <c r="V26" s="172" t="s">
        <v>105</v>
      </c>
      <c r="W26" s="42"/>
      <c r="X26" s="48" t="s">
        <v>70</v>
      </c>
      <c r="Y26" s="46" t="s">
        <v>43</v>
      </c>
      <c r="Z26" s="48" t="s">
        <v>71</v>
      </c>
      <c r="AA26" s="48" t="s">
        <v>44</v>
      </c>
      <c r="AB26" s="48" t="s">
        <v>72</v>
      </c>
    </row>
    <row r="27" spans="2:28" ht="15.75" customHeight="1">
      <c r="B27" s="49" t="s">
        <v>6</v>
      </c>
      <c r="C27" s="58">
        <v>690.79355197864527</v>
      </c>
      <c r="D27" s="58">
        <v>719.20135957827551</v>
      </c>
      <c r="E27" s="58">
        <v>758.26301398630187</v>
      </c>
      <c r="F27" s="58">
        <v>796.35137024521146</v>
      </c>
      <c r="G27" s="58">
        <v>881.26885124241892</v>
      </c>
      <c r="H27" s="58">
        <v>893.6</v>
      </c>
      <c r="I27" s="58">
        <v>893.5</v>
      </c>
      <c r="J27" s="58">
        <v>865.4</v>
      </c>
      <c r="K27" s="58">
        <v>986.14223052906129</v>
      </c>
      <c r="L27" s="58">
        <v>775.19692886902442</v>
      </c>
      <c r="M27" s="58">
        <v>795.64695192034264</v>
      </c>
      <c r="N27" s="141">
        <v>833.67134054216501</v>
      </c>
      <c r="O27" s="141">
        <v>807.91592064604265</v>
      </c>
      <c r="P27" s="141">
        <v>893.8825852456788</v>
      </c>
      <c r="Q27" s="141">
        <v>920.71312599999999</v>
      </c>
      <c r="R27" s="58">
        <v>914.18313985132443</v>
      </c>
      <c r="S27" s="150">
        <v>906.28333199999997</v>
      </c>
      <c r="T27" s="150">
        <v>841.53949299999999</v>
      </c>
      <c r="U27" s="58">
        <v>928.59828500000003</v>
      </c>
      <c r="V27" s="58">
        <v>943.43095100000005</v>
      </c>
      <c r="X27" s="156">
        <v>1.5973178326514015E-2</v>
      </c>
      <c r="Y27" s="58">
        <v>902.263475170265</v>
      </c>
      <c r="Z27" s="156">
        <v>4.5626889442650143E-2</v>
      </c>
      <c r="AA27" s="58">
        <v>892.14037000000008</v>
      </c>
      <c r="AB27" s="156">
        <v>5.7491604151933995E-2</v>
      </c>
    </row>
    <row r="28" spans="2:28">
      <c r="B28" s="51" t="s">
        <v>7</v>
      </c>
      <c r="C28" s="59">
        <v>753.94772035279266</v>
      </c>
      <c r="D28" s="59">
        <v>794.5409985437002</v>
      </c>
      <c r="E28" s="59">
        <v>781.77770425063613</v>
      </c>
      <c r="F28" s="59">
        <v>866.2506759812818</v>
      </c>
      <c r="G28" s="59">
        <v>908.22299985669622</v>
      </c>
      <c r="H28" s="59">
        <v>928.1</v>
      </c>
      <c r="I28" s="59">
        <v>942.8</v>
      </c>
      <c r="J28" s="59">
        <v>886</v>
      </c>
      <c r="K28" s="59">
        <v>1049.7610967197841</v>
      </c>
      <c r="L28" s="59">
        <v>840.87137301154303</v>
      </c>
      <c r="M28" s="59">
        <v>861.42034438680696</v>
      </c>
      <c r="N28" s="59">
        <v>897</v>
      </c>
      <c r="O28" s="59">
        <v>897.36647576994596</v>
      </c>
      <c r="P28" s="59">
        <v>965.40131564506157</v>
      </c>
      <c r="Q28" s="59">
        <v>999.25784363658761</v>
      </c>
      <c r="R28" s="59">
        <v>989.39382650891253</v>
      </c>
      <c r="S28" s="59">
        <v>987.80988100000002</v>
      </c>
      <c r="T28" s="59">
        <v>940.74686699999995</v>
      </c>
      <c r="U28" s="59">
        <v>1013.47364</v>
      </c>
      <c r="V28" s="59" t="s">
        <v>16</v>
      </c>
      <c r="X28" s="157"/>
      <c r="Y28" s="59">
        <v>986.13641162910005</v>
      </c>
      <c r="Z28" s="157"/>
      <c r="AA28" s="59">
        <v>980.67679600000008</v>
      </c>
      <c r="AB28" s="157"/>
    </row>
    <row r="29" spans="2:28">
      <c r="B29" s="49" t="s">
        <v>8</v>
      </c>
      <c r="C29" s="58">
        <v>813.38226079419496</v>
      </c>
      <c r="D29" s="58">
        <v>882.39799367754358</v>
      </c>
      <c r="E29" s="58">
        <v>832.00103475147978</v>
      </c>
      <c r="F29" s="58">
        <v>912.09053517386872</v>
      </c>
      <c r="G29" s="58">
        <v>990.80282184880525</v>
      </c>
      <c r="H29" s="58">
        <v>951.6</v>
      </c>
      <c r="I29" s="58">
        <v>955.8</v>
      </c>
      <c r="J29" s="58">
        <v>943.6</v>
      </c>
      <c r="K29" s="58">
        <v>1093.0513023879746</v>
      </c>
      <c r="L29" s="58">
        <v>936.36971622474402</v>
      </c>
      <c r="M29" s="58">
        <v>911.06693689061683</v>
      </c>
      <c r="N29" s="58">
        <v>947.5</v>
      </c>
      <c r="O29" s="58">
        <v>967.05183259332784</v>
      </c>
      <c r="P29" s="58">
        <v>1015.8516984409009</v>
      </c>
      <c r="Q29" s="58">
        <v>1055.0738320763428</v>
      </c>
      <c r="R29" s="58">
        <v>1061.7972100777479</v>
      </c>
      <c r="S29" s="58">
        <v>1057.997023272831</v>
      </c>
      <c r="T29" s="58">
        <v>992.79956100000004</v>
      </c>
      <c r="U29" s="58">
        <v>1090.445698</v>
      </c>
      <c r="V29" s="58" t="s">
        <v>16</v>
      </c>
      <c r="X29" s="156"/>
      <c r="Y29" s="58">
        <v>1051.6226648853844</v>
      </c>
      <c r="Z29" s="156"/>
      <c r="AA29" s="58">
        <v>1047.0807607576103</v>
      </c>
      <c r="AB29" s="156"/>
    </row>
    <row r="30" spans="2:28">
      <c r="B30" s="51" t="s">
        <v>9</v>
      </c>
      <c r="C30" s="59">
        <v>852.26844464618466</v>
      </c>
      <c r="D30" s="59">
        <v>899.10664289965052</v>
      </c>
      <c r="E30" s="59">
        <v>880.12368083540002</v>
      </c>
      <c r="F30" s="59">
        <v>933.61678827565049</v>
      </c>
      <c r="G30" s="59">
        <v>1030.0521172517495</v>
      </c>
      <c r="H30" s="59">
        <v>1012.9</v>
      </c>
      <c r="I30" s="59">
        <v>931</v>
      </c>
      <c r="J30" s="59">
        <v>968.3</v>
      </c>
      <c r="K30" s="59">
        <v>1148.9362733844948</v>
      </c>
      <c r="L30" s="59">
        <v>976.49204341799441</v>
      </c>
      <c r="M30" s="59">
        <v>938.86429552372419</v>
      </c>
      <c r="N30" s="59">
        <v>974.1</v>
      </c>
      <c r="O30" s="59">
        <v>986.53278723073583</v>
      </c>
      <c r="P30" s="59">
        <v>1022.3012993385237</v>
      </c>
      <c r="Q30" s="59">
        <v>1069.3952866315219</v>
      </c>
      <c r="R30" s="59">
        <v>1073.0982083719618</v>
      </c>
      <c r="S30" s="59">
        <v>1034.269851</v>
      </c>
      <c r="T30" s="59">
        <v>1014.95151</v>
      </c>
      <c r="U30" s="59">
        <v>1115.400793</v>
      </c>
      <c r="V30" s="59" t="s">
        <v>16</v>
      </c>
      <c r="X30" s="157"/>
      <c r="Y30" s="59">
        <v>1061.4231298006966</v>
      </c>
      <c r="Z30" s="157"/>
      <c r="AA30" s="59">
        <v>1054.8740513333332</v>
      </c>
      <c r="AB30" s="157"/>
    </row>
    <row r="31" spans="2:28">
      <c r="B31" s="49" t="s">
        <v>10</v>
      </c>
      <c r="C31" s="58">
        <v>927.89734275490741</v>
      </c>
      <c r="D31" s="58">
        <v>981.90040753747314</v>
      </c>
      <c r="E31" s="58">
        <v>953.38371418631186</v>
      </c>
      <c r="F31" s="58">
        <v>1019.5490574905874</v>
      </c>
      <c r="G31" s="58">
        <v>1073.4293726194469</v>
      </c>
      <c r="H31" s="58">
        <v>1075.3</v>
      </c>
      <c r="I31" s="58">
        <v>1082.3</v>
      </c>
      <c r="J31" s="58">
        <v>1039</v>
      </c>
      <c r="K31" s="58">
        <v>1193.0071805524919</v>
      </c>
      <c r="L31" s="58">
        <v>1002.7932987553244</v>
      </c>
      <c r="M31" s="58">
        <v>990.97534608128046</v>
      </c>
      <c r="N31" s="58">
        <v>1011.4</v>
      </c>
      <c r="O31" s="58">
        <v>1020.6612792094955</v>
      </c>
      <c r="P31" s="58">
        <v>1079.2406235194237</v>
      </c>
      <c r="Q31" s="58">
        <v>1116.356738</v>
      </c>
      <c r="R31" s="58">
        <v>1114.1505089099103</v>
      </c>
      <c r="S31" s="58">
        <v>1066.4538274426991</v>
      </c>
      <c r="T31" s="58">
        <v>1062.1447109999999</v>
      </c>
      <c r="U31" s="58">
        <v>1162.3232849999999</v>
      </c>
      <c r="V31" s="58" t="s">
        <v>16</v>
      </c>
      <c r="X31" s="156"/>
      <c r="Y31" s="58">
        <v>1104.2858140705218</v>
      </c>
      <c r="Z31" s="156"/>
      <c r="AA31" s="58">
        <v>1096.9739411475664</v>
      </c>
      <c r="AB31" s="156"/>
    </row>
    <row r="32" spans="2:28">
      <c r="B32" s="51" t="s">
        <v>11</v>
      </c>
      <c r="C32" s="59">
        <v>890.09510323822462</v>
      </c>
      <c r="D32" s="59">
        <v>939.56197938781645</v>
      </c>
      <c r="E32" s="59">
        <v>930.70074078409618</v>
      </c>
      <c r="F32" s="59">
        <v>987.34682893124477</v>
      </c>
      <c r="G32" s="59">
        <v>1029.1948949415535</v>
      </c>
      <c r="H32" s="59">
        <v>982.5</v>
      </c>
      <c r="I32" s="59">
        <v>988.4</v>
      </c>
      <c r="J32" s="59">
        <v>946.2</v>
      </c>
      <c r="K32" s="59">
        <v>1111.5235298538996</v>
      </c>
      <c r="L32" s="59">
        <v>917.25944499524951</v>
      </c>
      <c r="M32" s="59">
        <v>951.49471414387449</v>
      </c>
      <c r="N32" s="59">
        <v>942.6</v>
      </c>
      <c r="O32" s="59">
        <v>961.3515208455176</v>
      </c>
      <c r="P32" s="59">
        <v>1030.4165375386092</v>
      </c>
      <c r="Q32" s="59">
        <v>1077.0217453240068</v>
      </c>
      <c r="R32" s="59">
        <v>1045.6709512080477</v>
      </c>
      <c r="S32" s="59">
        <v>1004.076114</v>
      </c>
      <c r="T32" s="59">
        <v>1018.817998</v>
      </c>
      <c r="U32" s="59">
        <v>1101.5561839306799</v>
      </c>
      <c r="V32" s="59" t="s">
        <v>16</v>
      </c>
      <c r="W32" s="173"/>
      <c r="X32" s="157"/>
      <c r="Y32" s="59">
        <v>1049.4285984925468</v>
      </c>
      <c r="Z32" s="157"/>
      <c r="AA32" s="59">
        <v>1041.4834319768934</v>
      </c>
      <c r="AB32" s="157"/>
    </row>
    <row r="33" spans="2:28">
      <c r="B33" s="49" t="s">
        <v>12</v>
      </c>
      <c r="C33" s="58">
        <v>898.9465366221234</v>
      </c>
      <c r="D33" s="58">
        <v>921.77414187201612</v>
      </c>
      <c r="E33" s="58">
        <v>952.66334540304683</v>
      </c>
      <c r="F33" s="58">
        <v>986.76954287151761</v>
      </c>
      <c r="G33" s="58">
        <v>1029.7993881418456</v>
      </c>
      <c r="H33" s="58">
        <v>954.5</v>
      </c>
      <c r="I33" s="58">
        <v>952.2</v>
      </c>
      <c r="J33" s="58">
        <v>1001.1</v>
      </c>
      <c r="K33" s="58">
        <v>1065.2304595363987</v>
      </c>
      <c r="L33" s="58">
        <v>908.79559944927291</v>
      </c>
      <c r="M33" s="58">
        <v>929.84505385764248</v>
      </c>
      <c r="N33" s="58">
        <v>910.6</v>
      </c>
      <c r="O33" s="58">
        <v>943.59194570602222</v>
      </c>
      <c r="P33" s="58">
        <v>1012.250191799375</v>
      </c>
      <c r="Q33" s="131">
        <v>1046.8323780256612</v>
      </c>
      <c r="R33" s="131">
        <v>1030.2248364729714</v>
      </c>
      <c r="S33" s="58">
        <v>951.1919811026338</v>
      </c>
      <c r="T33" s="58">
        <v>993.50950399999999</v>
      </c>
      <c r="U33" s="58">
        <v>1045.27061</v>
      </c>
      <c r="V33" s="58" t="s">
        <v>16</v>
      </c>
      <c r="X33" s="156"/>
      <c r="Y33" s="58">
        <v>1013.4058619202533</v>
      </c>
      <c r="Z33" s="156"/>
      <c r="AA33" s="58">
        <v>996.65736503421124</v>
      </c>
      <c r="AB33" s="156"/>
    </row>
    <row r="34" spans="2:28" ht="15.75" customHeight="1">
      <c r="B34" s="51" t="s">
        <v>2</v>
      </c>
      <c r="C34" s="59">
        <v>881.20749477461379</v>
      </c>
      <c r="D34" s="59">
        <v>902.31468749229089</v>
      </c>
      <c r="E34" s="59">
        <v>844.46212409858515</v>
      </c>
      <c r="F34" s="59">
        <v>921.7477458256003</v>
      </c>
      <c r="G34" s="59">
        <v>1015.2</v>
      </c>
      <c r="H34" s="59">
        <v>849.8</v>
      </c>
      <c r="I34" s="59">
        <v>957.3</v>
      </c>
      <c r="J34" s="59">
        <v>973.79013632348392</v>
      </c>
      <c r="K34" s="59">
        <v>905.82853245908507</v>
      </c>
      <c r="L34" s="59">
        <v>811.98887649631718</v>
      </c>
      <c r="M34" s="59">
        <v>884.62691814202128</v>
      </c>
      <c r="N34" s="59">
        <v>819.9</v>
      </c>
      <c r="O34" s="59">
        <v>864.87561474082577</v>
      </c>
      <c r="P34" s="59">
        <v>931.34263347781075</v>
      </c>
      <c r="Q34" s="59">
        <v>922.79606746666479</v>
      </c>
      <c r="R34" s="59">
        <v>954.99660012424931</v>
      </c>
      <c r="S34" s="59">
        <v>834.31595347365749</v>
      </c>
      <c r="T34" s="59">
        <v>880.71757600000001</v>
      </c>
      <c r="U34" s="59">
        <v>965.99007400000005</v>
      </c>
      <c r="V34" s="59" t="s">
        <v>16</v>
      </c>
      <c r="X34" s="157"/>
      <c r="Y34" s="59">
        <v>911.76325421291438</v>
      </c>
      <c r="Z34" s="157"/>
      <c r="AA34" s="59">
        <v>893.67453449121911</v>
      </c>
      <c r="AB34" s="157"/>
    </row>
    <row r="35" spans="2:28" ht="15.75" customHeight="1">
      <c r="B35" s="49" t="s">
        <v>3</v>
      </c>
      <c r="C35" s="58">
        <v>743.10577112409737</v>
      </c>
      <c r="D35" s="58">
        <v>740.0523448965921</v>
      </c>
      <c r="E35" s="58">
        <v>707.4055267188885</v>
      </c>
      <c r="F35" s="58">
        <v>810.90539826786119</v>
      </c>
      <c r="G35" s="58">
        <v>868.2</v>
      </c>
      <c r="H35" s="58">
        <v>760.1</v>
      </c>
      <c r="I35" s="58">
        <v>877.8</v>
      </c>
      <c r="J35" s="58">
        <v>746.72200440490212</v>
      </c>
      <c r="K35" s="58">
        <v>777.83842919894005</v>
      </c>
      <c r="L35" s="58">
        <v>681.55738577130273</v>
      </c>
      <c r="M35" s="58">
        <v>741.30308808159123</v>
      </c>
      <c r="N35" s="58">
        <v>668.3</v>
      </c>
      <c r="O35" s="58">
        <v>771.18492994555857</v>
      </c>
      <c r="P35" s="58">
        <v>787.60326176063938</v>
      </c>
      <c r="Q35" s="58">
        <v>815.85451077095513</v>
      </c>
      <c r="R35" s="58">
        <v>805.21184744095876</v>
      </c>
      <c r="S35" s="58">
        <v>685.78768400000001</v>
      </c>
      <c r="T35" s="58">
        <v>742.44267019999995</v>
      </c>
      <c r="U35" s="58">
        <v>820.78702099999998</v>
      </c>
      <c r="V35" s="58" t="s">
        <v>16</v>
      </c>
      <c r="X35" s="156"/>
      <c r="Y35" s="58">
        <v>774.01674668238286</v>
      </c>
      <c r="Z35" s="156"/>
      <c r="AA35" s="58">
        <v>749.67245839999998</v>
      </c>
      <c r="AB35" s="156"/>
    </row>
    <row r="36" spans="2:28" ht="16.5" customHeight="1">
      <c r="B36" s="51" t="s">
        <v>4</v>
      </c>
      <c r="C36" s="59">
        <v>744.90326971220929</v>
      </c>
      <c r="D36" s="59">
        <v>799.84413400128005</v>
      </c>
      <c r="E36" s="59">
        <v>756.55836142313854</v>
      </c>
      <c r="F36" s="59">
        <v>845.8404710854893</v>
      </c>
      <c r="G36" s="59">
        <v>897.5</v>
      </c>
      <c r="H36" s="59">
        <v>858.2</v>
      </c>
      <c r="I36" s="59">
        <v>826.7</v>
      </c>
      <c r="J36" s="59">
        <v>863.9697897568816</v>
      </c>
      <c r="K36" s="59">
        <v>813.35177376910701</v>
      </c>
      <c r="L36" s="59">
        <v>731.66221149187754</v>
      </c>
      <c r="M36" s="59">
        <v>809.86212386120633</v>
      </c>
      <c r="N36" s="59">
        <v>745.5</v>
      </c>
      <c r="O36" s="59">
        <v>793.66984819439301</v>
      </c>
      <c r="P36" s="59">
        <v>828.32366281380234</v>
      </c>
      <c r="Q36" s="59">
        <v>848.94792292527404</v>
      </c>
      <c r="R36" s="59">
        <v>822.33563195882698</v>
      </c>
      <c r="S36" s="59">
        <v>704.30779900000005</v>
      </c>
      <c r="T36" s="59">
        <v>816.44605879999995</v>
      </c>
      <c r="U36" s="59">
        <v>881.13749499999994</v>
      </c>
      <c r="V36" s="59" t="s">
        <v>16</v>
      </c>
      <c r="W36" s="57"/>
      <c r="X36" s="157"/>
      <c r="Y36" s="59">
        <v>814.63498153682008</v>
      </c>
      <c r="Z36" s="157"/>
      <c r="AA36" s="59">
        <v>800.63045093333324</v>
      </c>
      <c r="AB36" s="157"/>
    </row>
    <row r="37" spans="2:28">
      <c r="B37" s="49" t="s">
        <v>5</v>
      </c>
      <c r="C37" s="58">
        <v>706.77220590114985</v>
      </c>
      <c r="D37" s="58">
        <v>746.19200459061369</v>
      </c>
      <c r="E37" s="58">
        <v>721.70841233093995</v>
      </c>
      <c r="F37" s="58">
        <v>803.66680842187566</v>
      </c>
      <c r="G37" s="58">
        <v>839.1</v>
      </c>
      <c r="H37" s="58">
        <v>823.2</v>
      </c>
      <c r="I37" s="58">
        <v>797.8</v>
      </c>
      <c r="J37" s="58">
        <v>879.36105084103986</v>
      </c>
      <c r="K37" s="58">
        <v>696.74703382737755</v>
      </c>
      <c r="L37" s="58">
        <v>710.91506057351148</v>
      </c>
      <c r="M37" s="58">
        <v>775.70350741690379</v>
      </c>
      <c r="N37" s="58">
        <v>736.9</v>
      </c>
      <c r="O37" s="58">
        <v>793.59683418365523</v>
      </c>
      <c r="P37" s="58">
        <v>821.17372</v>
      </c>
      <c r="Q37" s="58">
        <v>837.38449990583501</v>
      </c>
      <c r="R37" s="58">
        <v>852.72197686359311</v>
      </c>
      <c r="S37" s="58">
        <v>714.27084500000001</v>
      </c>
      <c r="T37" s="58">
        <v>823.04557699999998</v>
      </c>
      <c r="U37" s="58">
        <v>827.26249199999995</v>
      </c>
      <c r="V37" s="58" t="s">
        <v>16</v>
      </c>
      <c r="X37" s="156"/>
      <c r="Y37" s="58">
        <v>810.93707815388552</v>
      </c>
      <c r="Z37" s="156"/>
      <c r="AA37" s="58">
        <v>788.19297133333328</v>
      </c>
      <c r="AB37" s="156"/>
    </row>
    <row r="38" spans="2:28" ht="16.5" customHeight="1">
      <c r="B38" s="51" t="s">
        <v>0</v>
      </c>
      <c r="C38" s="59">
        <v>768.99655963620592</v>
      </c>
      <c r="D38" s="59">
        <v>777.28176897496587</v>
      </c>
      <c r="E38" s="59">
        <v>775.40876234932205</v>
      </c>
      <c r="F38" s="59">
        <v>881.32967942712389</v>
      </c>
      <c r="G38" s="59">
        <v>920.5</v>
      </c>
      <c r="H38" s="59">
        <v>933.8</v>
      </c>
      <c r="I38" s="59">
        <v>900.7</v>
      </c>
      <c r="J38" s="59">
        <v>949.40321824260104</v>
      </c>
      <c r="K38" s="59">
        <v>740.65727679334475</v>
      </c>
      <c r="L38" s="59">
        <v>782.04042521641952</v>
      </c>
      <c r="M38" s="59">
        <v>798.19958201925988</v>
      </c>
      <c r="N38" s="59">
        <v>784.9</v>
      </c>
      <c r="O38" s="59">
        <v>870.51610688506628</v>
      </c>
      <c r="P38" s="59">
        <v>900.21173115402667</v>
      </c>
      <c r="Q38" s="59">
        <v>903.9173197845123</v>
      </c>
      <c r="R38" s="59">
        <v>882.28767110143883</v>
      </c>
      <c r="S38" s="59">
        <v>787.13741190092321</v>
      </c>
      <c r="T38" s="59">
        <v>897.87150999999994</v>
      </c>
      <c r="U38" s="59">
        <v>915.582944</v>
      </c>
      <c r="V38" s="59" t="s">
        <v>16</v>
      </c>
      <c r="W38" s="162"/>
      <c r="X38" s="157"/>
      <c r="Y38" s="59">
        <v>877.35937135737493</v>
      </c>
      <c r="Z38" s="157"/>
      <c r="AA38" s="59">
        <v>866.86395530030768</v>
      </c>
      <c r="AB38" s="157"/>
    </row>
    <row r="39" spans="2:28" ht="16.5" customHeight="1">
      <c r="B39" s="53" t="s">
        <v>1</v>
      </c>
      <c r="C39" s="60">
        <v>9672.3162615353503</v>
      </c>
      <c r="D39" s="60">
        <v>10104.168463452219</v>
      </c>
      <c r="E39" s="60">
        <v>9894.4564211181478</v>
      </c>
      <c r="F39" s="60">
        <v>10765.464901997313</v>
      </c>
      <c r="G39" s="60">
        <v>11483.270445902515</v>
      </c>
      <c r="H39" s="60">
        <v>11023.6</v>
      </c>
      <c r="I39" s="60">
        <v>11106.3</v>
      </c>
      <c r="J39" s="60">
        <v>11062.84619956891</v>
      </c>
      <c r="K39" s="60">
        <v>11582.075119011961</v>
      </c>
      <c r="L39" s="60">
        <v>10075.942364272581</v>
      </c>
      <c r="M39" s="60">
        <v>10389.00886232527</v>
      </c>
      <c r="N39" s="60">
        <v>10272.371340542166</v>
      </c>
      <c r="O39" s="60">
        <v>10678.315095950587</v>
      </c>
      <c r="P39" s="60">
        <v>11287.999260733852</v>
      </c>
      <c r="Q39" s="60">
        <v>11613.551270547361</v>
      </c>
      <c r="R39" s="60">
        <v>11546.072408889944</v>
      </c>
      <c r="S39" s="60">
        <v>10733.901703192747</v>
      </c>
      <c r="T39" s="60">
        <v>11025.033036000001</v>
      </c>
      <c r="U39" s="60">
        <v>11867.828520930681</v>
      </c>
      <c r="V39" s="163"/>
      <c r="X39" s="161">
        <v>1.5973178326514015E-2</v>
      </c>
      <c r="Y39" s="60">
        <v>11357.277387912145</v>
      </c>
      <c r="Z39" s="161">
        <v>4.5626889442650143E-2</v>
      </c>
      <c r="AA39" s="60">
        <v>11208.921086707807</v>
      </c>
      <c r="AB39" s="161">
        <v>5.7491604151933995E-2</v>
      </c>
    </row>
    <row r="40" spans="2:28" ht="16.5" customHeight="1">
      <c r="B40" s="43"/>
      <c r="Z40" s="36"/>
      <c r="AA40" s="36"/>
      <c r="AB40" s="36"/>
    </row>
    <row r="41" spans="2:28" ht="16.5" customHeight="1">
      <c r="J41" s="132"/>
      <c r="K41" s="132"/>
      <c r="L41" s="132"/>
      <c r="M41" s="132"/>
      <c r="N41" s="132"/>
      <c r="O41" s="132"/>
      <c r="P41" s="132"/>
      <c r="Q41" s="132"/>
      <c r="R41" s="132"/>
      <c r="S41" s="132"/>
      <c r="T41" s="132"/>
      <c r="U41" s="132"/>
      <c r="V41" s="132"/>
      <c r="Y41" s="36"/>
      <c r="Z41" s="36"/>
      <c r="AA41" s="36"/>
      <c r="AB41" s="36"/>
    </row>
    <row r="42" spans="2:28" ht="16.5" customHeight="1">
      <c r="B42" s="38" t="s">
        <v>68</v>
      </c>
      <c r="C42" s="63"/>
      <c r="D42" s="63"/>
      <c r="E42" s="125" t="s">
        <v>96</v>
      </c>
      <c r="F42" s="63"/>
      <c r="G42" s="63"/>
      <c r="H42" s="63"/>
      <c r="I42" s="63"/>
      <c r="J42" s="63"/>
      <c r="K42" s="63"/>
      <c r="L42" s="133"/>
      <c r="M42" s="133"/>
      <c r="N42" s="133"/>
      <c r="O42" s="133"/>
      <c r="P42" s="133"/>
      <c r="Q42" s="133"/>
      <c r="R42" s="133"/>
      <c r="S42" s="133"/>
      <c r="T42" s="133"/>
      <c r="U42" s="133"/>
      <c r="V42" s="133"/>
      <c r="W42" s="63"/>
      <c r="X42" s="63"/>
      <c r="Y42" s="63"/>
      <c r="Z42" s="63"/>
      <c r="AA42" s="63"/>
      <c r="AB42" s="154"/>
    </row>
    <row r="43" spans="2:28" ht="38.25" customHeight="1">
      <c r="B43" s="46"/>
      <c r="C43" s="134" t="s">
        <v>18</v>
      </c>
      <c r="D43" s="134" t="s">
        <v>19</v>
      </c>
      <c r="E43" s="134" t="s">
        <v>20</v>
      </c>
      <c r="F43" s="134" t="s">
        <v>21</v>
      </c>
      <c r="G43" s="134" t="s">
        <v>22</v>
      </c>
      <c r="H43" s="134" t="s">
        <v>23</v>
      </c>
      <c r="I43" s="134" t="s">
        <v>24</v>
      </c>
      <c r="J43" s="134" t="s">
        <v>25</v>
      </c>
      <c r="K43" s="134" t="s">
        <v>26</v>
      </c>
      <c r="L43" s="134" t="s">
        <v>28</v>
      </c>
      <c r="M43" s="134" t="s">
        <v>29</v>
      </c>
      <c r="N43" s="134" t="s">
        <v>48</v>
      </c>
      <c r="O43" s="134" t="s">
        <v>57</v>
      </c>
      <c r="P43" s="134" t="s">
        <v>92</v>
      </c>
      <c r="Q43" s="134" t="s">
        <v>97</v>
      </c>
      <c r="R43" s="46" t="s">
        <v>98</v>
      </c>
      <c r="S43" s="46" t="s">
        <v>101</v>
      </c>
      <c r="T43" s="46" t="s">
        <v>102</v>
      </c>
      <c r="U43" s="153" t="s">
        <v>103</v>
      </c>
      <c r="V43" s="172" t="s">
        <v>105</v>
      </c>
      <c r="W43" s="63"/>
      <c r="X43" s="48" t="s">
        <v>70</v>
      </c>
      <c r="Y43" s="160" t="s">
        <v>43</v>
      </c>
      <c r="Z43" s="48" t="s">
        <v>71</v>
      </c>
      <c r="AA43" s="160" t="s">
        <v>44</v>
      </c>
      <c r="AB43" s="48" t="s">
        <v>72</v>
      </c>
    </row>
    <row r="44" spans="2:28">
      <c r="B44" s="49" t="s">
        <v>6</v>
      </c>
      <c r="C44" s="58">
        <v>690.79355197864527</v>
      </c>
      <c r="D44" s="58">
        <v>719.20135957827551</v>
      </c>
      <c r="E44" s="58">
        <v>758.26301398630187</v>
      </c>
      <c r="F44" s="58">
        <v>796.35137024521146</v>
      </c>
      <c r="G44" s="58">
        <v>881.26885124241892</v>
      </c>
      <c r="H44" s="58">
        <v>893.6</v>
      </c>
      <c r="I44" s="58">
        <v>893.5</v>
      </c>
      <c r="J44" s="58">
        <v>865.4</v>
      </c>
      <c r="K44" s="58">
        <v>986.14223052906129</v>
      </c>
      <c r="L44" s="58">
        <v>775.19692886902442</v>
      </c>
      <c r="M44" s="58">
        <v>795.64695192034264</v>
      </c>
      <c r="N44" s="58">
        <v>833.67134054216501</v>
      </c>
      <c r="O44" s="58">
        <v>807.91592064604265</v>
      </c>
      <c r="P44" s="58">
        <v>893.8825852456788</v>
      </c>
      <c r="Q44" s="58">
        <v>920.71312599999999</v>
      </c>
      <c r="R44" s="58">
        <v>914.18313985132443</v>
      </c>
      <c r="S44" s="58">
        <v>906.28333199999997</v>
      </c>
      <c r="T44" s="58">
        <v>841.53949299999999</v>
      </c>
      <c r="U44" s="58">
        <v>928.59828500000003</v>
      </c>
      <c r="V44" s="58">
        <v>943.43095100000005</v>
      </c>
      <c r="X44" s="156">
        <v>1.5973178326514015E-2</v>
      </c>
      <c r="Y44" s="58">
        <v>902.263475170265</v>
      </c>
      <c r="Z44" s="156">
        <v>4.5626889442650143E-2</v>
      </c>
      <c r="AA44" s="58">
        <v>892.14037000000008</v>
      </c>
      <c r="AB44" s="156">
        <v>5.7491604151933995E-2</v>
      </c>
    </row>
    <row r="45" spans="2:28">
      <c r="B45" s="51" t="s">
        <v>7</v>
      </c>
      <c r="C45" s="59">
        <v>1444.7412723314378</v>
      </c>
      <c r="D45" s="59">
        <v>1513.7423581219757</v>
      </c>
      <c r="E45" s="59">
        <v>1540.0407182369381</v>
      </c>
      <c r="F45" s="59">
        <v>1662.6020462264933</v>
      </c>
      <c r="G45" s="59">
        <v>1789.4918510991151</v>
      </c>
      <c r="H45" s="59">
        <v>1821.7</v>
      </c>
      <c r="I45" s="59">
        <v>1836.3</v>
      </c>
      <c r="J45" s="59">
        <v>1751.4</v>
      </c>
      <c r="K45" s="59">
        <v>2035.9033272488455</v>
      </c>
      <c r="L45" s="59">
        <v>1616.0683018805676</v>
      </c>
      <c r="M45" s="59">
        <v>1657.0672963071497</v>
      </c>
      <c r="N45" s="59">
        <v>1730.6713405421651</v>
      </c>
      <c r="O45" s="59">
        <v>1705.2823964159886</v>
      </c>
      <c r="P45" s="59">
        <v>1859.2839008907404</v>
      </c>
      <c r="Q45" s="59">
        <v>1919.9709696365876</v>
      </c>
      <c r="R45" s="59">
        <v>1903.5769663602368</v>
      </c>
      <c r="S45" s="59">
        <v>1894.0932130000001</v>
      </c>
      <c r="T45" s="59">
        <v>940.74686699999995</v>
      </c>
      <c r="U45" s="59">
        <v>1013.47364</v>
      </c>
      <c r="V45" s="59" t="s">
        <v>16</v>
      </c>
      <c r="X45" s="157"/>
      <c r="Y45" s="59">
        <v>1170.2790368291001</v>
      </c>
      <c r="Z45" s="157"/>
      <c r="AA45" s="59">
        <v>980.67679600000008</v>
      </c>
      <c r="AB45" s="157"/>
    </row>
    <row r="46" spans="2:28">
      <c r="B46" s="49" t="s">
        <v>8</v>
      </c>
      <c r="C46" s="58">
        <v>2258.123533125633</v>
      </c>
      <c r="D46" s="58">
        <v>2396.1403517995195</v>
      </c>
      <c r="E46" s="58">
        <v>2372.041752988418</v>
      </c>
      <c r="F46" s="58">
        <v>2574.6925814003621</v>
      </c>
      <c r="G46" s="58">
        <v>2780.2946729479204</v>
      </c>
      <c r="H46" s="58">
        <v>2773.3</v>
      </c>
      <c r="I46" s="58">
        <v>2792.1</v>
      </c>
      <c r="J46" s="58">
        <v>2695</v>
      </c>
      <c r="K46" s="58">
        <v>3128.9546296368198</v>
      </c>
      <c r="L46" s="58">
        <v>2552.4380181053116</v>
      </c>
      <c r="M46" s="58">
        <v>2568.1342331977667</v>
      </c>
      <c r="N46" s="58">
        <v>2678.1713405421651</v>
      </c>
      <c r="O46" s="58">
        <v>2672.3342290093165</v>
      </c>
      <c r="P46" s="58">
        <v>2875.1355993316411</v>
      </c>
      <c r="Q46" s="58">
        <v>2975.0448017129302</v>
      </c>
      <c r="R46" s="58">
        <v>2965.3741764379847</v>
      </c>
      <c r="S46" s="58">
        <v>2952.0902362728311</v>
      </c>
      <c r="T46" s="58">
        <v>2775.0859209999999</v>
      </c>
      <c r="U46" s="58">
        <v>3032.5176230000002</v>
      </c>
      <c r="V46" s="58" t="s">
        <v>16</v>
      </c>
      <c r="X46" s="156"/>
      <c r="Y46" s="58">
        <v>2575.9292573144839</v>
      </c>
      <c r="Z46" s="156"/>
      <c r="AA46" s="58">
        <v>2617.8034827576103</v>
      </c>
      <c r="AB46" s="156"/>
    </row>
    <row r="47" spans="2:28">
      <c r="B47" s="51" t="s">
        <v>9</v>
      </c>
      <c r="C47" s="59">
        <v>3110.3919777718174</v>
      </c>
      <c r="D47" s="59">
        <v>3295.24699469917</v>
      </c>
      <c r="E47" s="59">
        <v>3252.1654338238181</v>
      </c>
      <c r="F47" s="59">
        <v>3508.3093696760125</v>
      </c>
      <c r="G47" s="59">
        <v>3810.3467901996701</v>
      </c>
      <c r="H47" s="59">
        <v>3786.2000000000003</v>
      </c>
      <c r="I47" s="59">
        <v>3723.1</v>
      </c>
      <c r="J47" s="59">
        <v>3663.3</v>
      </c>
      <c r="K47" s="59">
        <v>4277.8909030213144</v>
      </c>
      <c r="L47" s="59">
        <v>3528.930061523306</v>
      </c>
      <c r="M47" s="59">
        <v>3506.9985287214909</v>
      </c>
      <c r="N47" s="59">
        <v>3652.271340542165</v>
      </c>
      <c r="O47" s="59">
        <v>3658.8670162400522</v>
      </c>
      <c r="P47" s="59">
        <v>3897.4368986701647</v>
      </c>
      <c r="Q47" s="59">
        <v>4044.4400883444523</v>
      </c>
      <c r="R47" s="59">
        <v>4038.4723848099466</v>
      </c>
      <c r="S47" s="59">
        <v>3986.3600872728312</v>
      </c>
      <c r="T47" s="59">
        <v>3790.0374309999997</v>
      </c>
      <c r="U47" s="59">
        <v>4147.9184160000004</v>
      </c>
      <c r="V47" s="59" t="s">
        <v>16</v>
      </c>
      <c r="X47" s="157"/>
      <c r="Y47" s="59">
        <v>3637.352387115181</v>
      </c>
      <c r="Z47" s="157"/>
      <c r="AA47" s="59">
        <v>3672.6775340909439</v>
      </c>
      <c r="AB47" s="157"/>
    </row>
    <row r="48" spans="2:28">
      <c r="B48" s="49" t="s">
        <v>10</v>
      </c>
      <c r="C48" s="58">
        <v>4038.2893205267246</v>
      </c>
      <c r="D48" s="58">
        <v>4277.1474022366428</v>
      </c>
      <c r="E48" s="58">
        <v>4205.54914801013</v>
      </c>
      <c r="F48" s="58">
        <v>4527.8584271665995</v>
      </c>
      <c r="G48" s="58">
        <v>4883.7761628191165</v>
      </c>
      <c r="H48" s="58">
        <v>4861.5</v>
      </c>
      <c r="I48" s="58">
        <v>4805.3999999999996</v>
      </c>
      <c r="J48" s="58">
        <v>4702.3</v>
      </c>
      <c r="K48" s="58">
        <v>5470.8980835738066</v>
      </c>
      <c r="L48" s="58">
        <v>4531.72336027863</v>
      </c>
      <c r="M48" s="58">
        <v>4497.9738748027712</v>
      </c>
      <c r="N48" s="58">
        <v>4663.6713405421651</v>
      </c>
      <c r="O48" s="58">
        <v>4679.5282954495478</v>
      </c>
      <c r="P48" s="58">
        <v>4976.6775221895887</v>
      </c>
      <c r="Q48" s="58">
        <v>5160.7968263444527</v>
      </c>
      <c r="R48" s="58">
        <v>5152.6228937198566</v>
      </c>
      <c r="S48" s="58">
        <v>5052.8139147155307</v>
      </c>
      <c r="T48" s="58">
        <v>4852.1821419999997</v>
      </c>
      <c r="U48" s="58">
        <v>5310.2417010000008</v>
      </c>
      <c r="V48" s="58" t="s">
        <v>16</v>
      </c>
      <c r="X48" s="156"/>
      <c r="Y48" s="58">
        <v>4741.6382011857031</v>
      </c>
      <c r="Z48" s="156"/>
      <c r="AA48" s="58">
        <v>4769.6514752385101</v>
      </c>
      <c r="AB48" s="156"/>
    </row>
    <row r="49" spans="2:28">
      <c r="B49" s="51" t="s">
        <v>11</v>
      </c>
      <c r="C49" s="59">
        <v>4928.3844237649491</v>
      </c>
      <c r="D49" s="59">
        <v>5216.7093816244596</v>
      </c>
      <c r="E49" s="59">
        <v>5136.2498887942265</v>
      </c>
      <c r="F49" s="59">
        <v>5515.2052560978445</v>
      </c>
      <c r="G49" s="59">
        <v>5912.9710577606702</v>
      </c>
      <c r="H49" s="59">
        <v>5844</v>
      </c>
      <c r="I49" s="59">
        <v>5793.7999999999993</v>
      </c>
      <c r="J49" s="59">
        <v>5648.5</v>
      </c>
      <c r="K49" s="59">
        <v>6582.4216134277067</v>
      </c>
      <c r="L49" s="59">
        <v>5448.9828052738794</v>
      </c>
      <c r="M49" s="59">
        <v>5449.4685889466455</v>
      </c>
      <c r="N49" s="59">
        <v>5606.2713405421655</v>
      </c>
      <c r="O49" s="59">
        <v>5640.8798162950652</v>
      </c>
      <c r="P49" s="59">
        <v>6007.0940597281979</v>
      </c>
      <c r="Q49" s="59">
        <v>6237.8185716684593</v>
      </c>
      <c r="R49" s="59">
        <v>6198.2938449279045</v>
      </c>
      <c r="S49" s="59">
        <v>6056.8900287155302</v>
      </c>
      <c r="T49" s="59">
        <v>5871.0001400000001</v>
      </c>
      <c r="U49" s="59">
        <v>6411.797884930681</v>
      </c>
      <c r="V49" s="59" t="s">
        <v>16</v>
      </c>
      <c r="X49" s="157"/>
      <c r="Y49" s="59">
        <v>5791.0667996782495</v>
      </c>
      <c r="Z49" s="157"/>
      <c r="AA49" s="59">
        <v>5811.1349072154035</v>
      </c>
      <c r="AB49" s="157"/>
    </row>
    <row r="50" spans="2:28">
      <c r="B50" s="49" t="s">
        <v>12</v>
      </c>
      <c r="C50" s="58">
        <v>5827.330960387073</v>
      </c>
      <c r="D50" s="58">
        <v>6138.4835234964758</v>
      </c>
      <c r="E50" s="58">
        <v>6088.9132341972736</v>
      </c>
      <c r="F50" s="58">
        <v>6501.9747989693624</v>
      </c>
      <c r="G50" s="58">
        <v>6942.7704459025153</v>
      </c>
      <c r="H50" s="58">
        <v>6798.5</v>
      </c>
      <c r="I50" s="58">
        <v>6745.9999999999991</v>
      </c>
      <c r="J50" s="58">
        <v>6649.6</v>
      </c>
      <c r="K50" s="58">
        <v>7647.6520729641052</v>
      </c>
      <c r="L50" s="58">
        <v>6357.7784047231526</v>
      </c>
      <c r="M50" s="58">
        <v>6379.3136428042881</v>
      </c>
      <c r="N50" s="58">
        <v>6516.8713405421659</v>
      </c>
      <c r="O50" s="58">
        <v>6584.471762001087</v>
      </c>
      <c r="P50" s="58">
        <v>7019.3442515275729</v>
      </c>
      <c r="Q50" s="58">
        <v>7284.6509496941208</v>
      </c>
      <c r="R50" s="58">
        <v>7228.5186814008757</v>
      </c>
      <c r="S50" s="58">
        <v>7008.0820098181639</v>
      </c>
      <c r="T50" s="58">
        <v>6864.5096439999998</v>
      </c>
      <c r="U50" s="58">
        <v>7457.0684949306815</v>
      </c>
      <c r="V50" s="58" t="s">
        <v>16</v>
      </c>
      <c r="X50" s="156"/>
      <c r="Y50" s="58">
        <v>6804.4726615985028</v>
      </c>
      <c r="Z50" s="156"/>
      <c r="AA50" s="58">
        <v>6807.7922722496151</v>
      </c>
      <c r="AB50" s="156"/>
    </row>
    <row r="51" spans="2:28">
      <c r="B51" s="51" t="s">
        <v>2</v>
      </c>
      <c r="C51" s="59">
        <v>6708.5384551616871</v>
      </c>
      <c r="D51" s="59">
        <v>7040.7982109887671</v>
      </c>
      <c r="E51" s="59">
        <v>6933.3753582958589</v>
      </c>
      <c r="F51" s="59">
        <v>7423.7225447949622</v>
      </c>
      <c r="G51" s="59">
        <v>7957.9704459025152</v>
      </c>
      <c r="H51" s="59">
        <v>7648.3</v>
      </c>
      <c r="I51" s="59">
        <v>7703.2999999999993</v>
      </c>
      <c r="J51" s="59">
        <v>7623.3901363234845</v>
      </c>
      <c r="K51" s="59">
        <v>8553.4806054231904</v>
      </c>
      <c r="L51" s="59">
        <v>7169.7672812194696</v>
      </c>
      <c r="M51" s="59">
        <v>7263.9405609463092</v>
      </c>
      <c r="N51" s="59">
        <v>7336.7713405421655</v>
      </c>
      <c r="O51" s="59">
        <v>7449.3473767419127</v>
      </c>
      <c r="P51" s="59">
        <v>7950.6868850053834</v>
      </c>
      <c r="Q51" s="59">
        <v>8207.4470171607863</v>
      </c>
      <c r="R51" s="59">
        <v>8183.5152815251249</v>
      </c>
      <c r="S51" s="59">
        <v>7842.3979632918217</v>
      </c>
      <c r="T51" s="59">
        <v>7745.2272199999998</v>
      </c>
      <c r="U51" s="59">
        <v>8423.0585689306808</v>
      </c>
      <c r="V51" s="59" t="s">
        <v>16</v>
      </c>
      <c r="X51" s="157"/>
      <c r="Y51" s="59">
        <v>7716.2359158114177</v>
      </c>
      <c r="Z51" s="157"/>
      <c r="AA51" s="59">
        <v>7701.4668067408347</v>
      </c>
      <c r="AB51" s="157"/>
    </row>
    <row r="52" spans="2:28">
      <c r="B52" s="49" t="s">
        <v>3</v>
      </c>
      <c r="C52" s="58">
        <v>7451.6442262857845</v>
      </c>
      <c r="D52" s="58">
        <v>7780.8505558853594</v>
      </c>
      <c r="E52" s="58">
        <v>7640.7808850147476</v>
      </c>
      <c r="F52" s="58">
        <v>8234.6279430628238</v>
      </c>
      <c r="G52" s="58">
        <v>8826.170445902515</v>
      </c>
      <c r="H52" s="58">
        <v>8408.4</v>
      </c>
      <c r="I52" s="58">
        <v>8581.0999999999985</v>
      </c>
      <c r="J52" s="58">
        <v>8370.1121407283863</v>
      </c>
      <c r="K52" s="58">
        <v>9331.3190346221309</v>
      </c>
      <c r="L52" s="58">
        <v>7851.3246669907721</v>
      </c>
      <c r="M52" s="58">
        <v>8005.2436490279006</v>
      </c>
      <c r="N52" s="58">
        <v>8005.0713405421657</v>
      </c>
      <c r="O52" s="58">
        <v>8220.5323066874716</v>
      </c>
      <c r="P52" s="58">
        <v>8738.2901467660231</v>
      </c>
      <c r="Q52" s="58">
        <v>9023.3015279317406</v>
      </c>
      <c r="R52" s="58">
        <v>8988.7271289660839</v>
      </c>
      <c r="S52" s="58">
        <v>8528.1856472918225</v>
      </c>
      <c r="T52" s="58">
        <v>8487.6698901999989</v>
      </c>
      <c r="U52" s="58">
        <v>9243.8455899306809</v>
      </c>
      <c r="V52" s="58" t="s">
        <v>16</v>
      </c>
      <c r="X52" s="156"/>
      <c r="Y52" s="58">
        <v>8490.2526624938</v>
      </c>
      <c r="Z52" s="156"/>
      <c r="AA52" s="58">
        <v>8451.1392651408332</v>
      </c>
      <c r="AB52" s="156"/>
    </row>
    <row r="53" spans="2:28">
      <c r="B53" s="51" t="s">
        <v>4</v>
      </c>
      <c r="C53" s="59">
        <v>8196.5474959979947</v>
      </c>
      <c r="D53" s="59">
        <v>8580.694689886639</v>
      </c>
      <c r="E53" s="59">
        <v>8397.3392464378867</v>
      </c>
      <c r="F53" s="59">
        <v>9080.4684141483121</v>
      </c>
      <c r="G53" s="59">
        <v>9723.670445902515</v>
      </c>
      <c r="H53" s="59">
        <v>9266.6</v>
      </c>
      <c r="I53" s="59">
        <v>9407.7999999999993</v>
      </c>
      <c r="J53" s="59">
        <v>9234.0819304852685</v>
      </c>
      <c r="K53" s="59">
        <v>10144.670808391238</v>
      </c>
      <c r="L53" s="59">
        <v>8582.9868784826504</v>
      </c>
      <c r="M53" s="59">
        <v>8815.1057728891064</v>
      </c>
      <c r="N53" s="59">
        <v>8750.5713405421666</v>
      </c>
      <c r="O53" s="59">
        <v>9014.2021548818648</v>
      </c>
      <c r="P53" s="59">
        <v>9566.6138095798251</v>
      </c>
      <c r="Q53" s="59">
        <v>9872.2494508570144</v>
      </c>
      <c r="R53" s="59">
        <v>9811.0627609249113</v>
      </c>
      <c r="S53" s="59">
        <v>9232.4934462918227</v>
      </c>
      <c r="T53" s="59">
        <v>9304.1159489999991</v>
      </c>
      <c r="U53" s="59">
        <v>10124.983084930682</v>
      </c>
      <c r="V53" s="59" t="s">
        <v>16</v>
      </c>
      <c r="X53" s="157"/>
      <c r="Y53" s="59">
        <v>9304.8876440306212</v>
      </c>
      <c r="Z53" s="157"/>
      <c r="AA53" s="59">
        <v>9251.7697160741664</v>
      </c>
      <c r="AB53" s="157"/>
    </row>
    <row r="54" spans="2:28">
      <c r="B54" s="49" t="s">
        <v>5</v>
      </c>
      <c r="C54" s="58">
        <v>8903.319701899145</v>
      </c>
      <c r="D54" s="58">
        <v>9326.8866944772526</v>
      </c>
      <c r="E54" s="58">
        <v>9119.0476587688263</v>
      </c>
      <c r="F54" s="58">
        <v>9884.1352225701885</v>
      </c>
      <c r="G54" s="58">
        <v>10562.770445902515</v>
      </c>
      <c r="H54" s="58">
        <v>10089.800000000001</v>
      </c>
      <c r="I54" s="58">
        <v>10205.599999999999</v>
      </c>
      <c r="J54" s="58">
        <v>10113.442981326309</v>
      </c>
      <c r="K54" s="58">
        <v>10841.417842218616</v>
      </c>
      <c r="L54" s="58">
        <v>9293.9019390561625</v>
      </c>
      <c r="M54" s="58">
        <v>9590.8092803060099</v>
      </c>
      <c r="N54" s="58">
        <v>9487.4713405421662</v>
      </c>
      <c r="O54" s="58">
        <v>9807.7989890655208</v>
      </c>
      <c r="P54" s="58">
        <v>10387.787529579826</v>
      </c>
      <c r="Q54" s="58">
        <v>10709.633950762849</v>
      </c>
      <c r="R54" s="58">
        <v>10663.784737788505</v>
      </c>
      <c r="S54" s="58">
        <v>9946.7642912918236</v>
      </c>
      <c r="T54" s="58">
        <v>10127.161526</v>
      </c>
      <c r="U54" s="58">
        <v>10952.245576930682</v>
      </c>
      <c r="V54" s="58" t="s">
        <v>16</v>
      </c>
      <c r="X54" s="156"/>
      <c r="Y54" s="58">
        <v>10115.824722184507</v>
      </c>
      <c r="Z54" s="156"/>
      <c r="AA54" s="58">
        <v>10039.962687407502</v>
      </c>
      <c r="AB54" s="156"/>
    </row>
    <row r="55" spans="2:28">
      <c r="B55" s="51" t="s">
        <v>0</v>
      </c>
      <c r="C55" s="59">
        <v>9672.3162615353503</v>
      </c>
      <c r="D55" s="59">
        <v>10104.168463452219</v>
      </c>
      <c r="E55" s="59">
        <v>9894.4564211181478</v>
      </c>
      <c r="F55" s="59">
        <v>10765.464901997313</v>
      </c>
      <c r="G55" s="59">
        <v>11483.270445902515</v>
      </c>
      <c r="H55" s="59">
        <v>11023.6</v>
      </c>
      <c r="I55" s="59">
        <v>11106.3</v>
      </c>
      <c r="J55" s="59">
        <v>11062.84619956891</v>
      </c>
      <c r="K55" s="59">
        <v>11582.075119011961</v>
      </c>
      <c r="L55" s="59">
        <v>10075.942364272581</v>
      </c>
      <c r="M55" s="59">
        <v>10389.00886232527</v>
      </c>
      <c r="N55" s="59">
        <v>10272.371340542166</v>
      </c>
      <c r="O55" s="59">
        <v>10678.315095950587</v>
      </c>
      <c r="P55" s="59">
        <v>11287.999260733852</v>
      </c>
      <c r="Q55" s="59">
        <v>11613.551270547361</v>
      </c>
      <c r="R55" s="59">
        <v>11546.072408889944</v>
      </c>
      <c r="S55" s="59">
        <v>10733.901703192747</v>
      </c>
      <c r="T55" s="59">
        <v>11025.033036000001</v>
      </c>
      <c r="U55" s="59">
        <v>11867.828520930681</v>
      </c>
      <c r="V55" s="59" t="s">
        <v>16</v>
      </c>
      <c r="X55" s="157"/>
      <c r="Y55" s="59">
        <v>10993.184093541882</v>
      </c>
      <c r="Z55" s="157"/>
      <c r="AA55" s="59">
        <v>10906.826642707809</v>
      </c>
      <c r="AB55" s="157"/>
    </row>
    <row r="56" spans="2:28">
      <c r="V56" s="155"/>
    </row>
    <row r="57" spans="2:28">
      <c r="V57" s="155"/>
    </row>
    <row r="58" spans="2:28">
      <c r="V58" s="155"/>
    </row>
    <row r="59" spans="2:28">
      <c r="V59" s="155"/>
    </row>
    <row r="60" spans="2:28">
      <c r="V60" s="155"/>
    </row>
    <row r="61" spans="2:28">
      <c r="B61" s="64"/>
      <c r="C61" s="65"/>
      <c r="D61" s="65"/>
      <c r="E61" s="65"/>
      <c r="F61" s="65"/>
      <c r="G61" s="65"/>
      <c r="H61" s="65"/>
      <c r="I61" s="66"/>
      <c r="V61" s="158"/>
    </row>
    <row r="62" spans="2:28">
      <c r="B62" s="178"/>
      <c r="C62" s="178"/>
      <c r="D62" s="178"/>
      <c r="E62" s="178"/>
      <c r="F62" s="178"/>
      <c r="G62" s="178"/>
      <c r="H62" s="178"/>
      <c r="I62" s="178"/>
    </row>
    <row r="63" spans="2:28">
      <c r="B63" s="178"/>
      <c r="C63" s="178"/>
      <c r="D63" s="178"/>
      <c r="E63" s="178"/>
      <c r="F63" s="178"/>
      <c r="G63" s="178"/>
      <c r="H63" s="178"/>
      <c r="I63" s="178"/>
    </row>
    <row r="64" spans="2:28">
      <c r="B64" s="178"/>
      <c r="C64" s="178"/>
      <c r="D64" s="178"/>
      <c r="E64" s="178"/>
      <c r="F64" s="178"/>
      <c r="G64" s="178"/>
      <c r="H64" s="178"/>
      <c r="I64" s="178"/>
    </row>
    <row r="65" spans="2:9">
      <c r="B65" s="67"/>
      <c r="C65" s="68"/>
      <c r="D65" s="68"/>
      <c r="E65" s="68"/>
      <c r="F65" s="68"/>
      <c r="G65" s="68"/>
      <c r="H65" s="68"/>
      <c r="I65" s="68"/>
    </row>
    <row r="66" spans="2:9">
      <c r="B66" s="179"/>
      <c r="C66" s="179"/>
      <c r="D66" s="179"/>
      <c r="E66" s="179"/>
      <c r="F66" s="179"/>
      <c r="G66" s="179"/>
      <c r="H66" s="179"/>
      <c r="I66" s="179"/>
    </row>
    <row r="67" spans="2:9">
      <c r="B67" s="179"/>
      <c r="C67" s="179"/>
      <c r="D67" s="179"/>
      <c r="E67" s="179"/>
      <c r="F67" s="179"/>
      <c r="G67" s="179"/>
      <c r="H67" s="179"/>
      <c r="I67" s="179"/>
    </row>
  </sheetData>
  <mergeCells count="2">
    <mergeCell ref="B62:I64"/>
    <mergeCell ref="B66:I67"/>
  </mergeCells>
  <phoneticPr fontId="50" type="noConversion"/>
  <hyperlinks>
    <hyperlink ref="A4" r:id="rId1" xr:uid="{00000000-0004-0000-0200-000000000000}"/>
  </hyperlinks>
  <pageMargins left="0.7" right="0.7" top="0.75" bottom="0.75" header="0.3" footer="0.3"/>
  <pageSetup paperSize="9" orientation="landscape" r:id="rId2"/>
  <headerFooter>
    <oddHeader>&amp;C&amp;"Aptos"&amp;12&amp;K000000 OFFICIAL&amp;1#_x000D_</oddHead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AA56"/>
  <sheetViews>
    <sheetView zoomScale="50" zoomScaleNormal="50" workbookViewId="0">
      <selection activeCell="A3" sqref="A3"/>
    </sheetView>
  </sheetViews>
  <sheetFormatPr defaultColWidth="9" defaultRowHeight="15.5"/>
  <cols>
    <col min="1" max="1" width="14.25" style="36" customWidth="1"/>
    <col min="2" max="2" width="12.58203125" style="36" customWidth="1"/>
    <col min="3" max="21" width="9" style="36" customWidth="1"/>
    <col min="22" max="22" width="15.08203125" style="36" customWidth="1"/>
    <col min="23" max="23" width="12.5" style="36" bestFit="1" customWidth="1"/>
    <col min="24" max="24" width="17.75" style="36" customWidth="1"/>
    <col min="25" max="25" width="15.25" style="36" customWidth="1"/>
    <col min="26" max="26" width="18.5" style="36" customWidth="1"/>
    <col min="27" max="16384" width="9" style="36"/>
  </cols>
  <sheetData>
    <row r="2" spans="1:27">
      <c r="X2" s="70"/>
    </row>
    <row r="3" spans="1:27" ht="20">
      <c r="A3" s="74" t="s">
        <v>73</v>
      </c>
      <c r="X3" s="71"/>
    </row>
    <row r="4" spans="1:27">
      <c r="A4" s="40" t="s">
        <v>78</v>
      </c>
      <c r="K4" s="72"/>
    </row>
    <row r="5" spans="1:27">
      <c r="A5" s="41" t="s">
        <v>77</v>
      </c>
    </row>
    <row r="6" spans="1:27">
      <c r="A6" s="102" t="s">
        <v>99</v>
      </c>
      <c r="B6" s="124">
        <f>'Global Milk Deliveries'!$B$6</f>
        <v>46274</v>
      </c>
    </row>
    <row r="7" spans="1:27">
      <c r="L7" s="72"/>
      <c r="M7" s="72"/>
      <c r="N7" s="72"/>
      <c r="O7" s="72"/>
      <c r="P7" s="72"/>
      <c r="Q7" s="72"/>
      <c r="R7" s="72"/>
      <c r="S7" s="72"/>
      <c r="T7" s="72"/>
      <c r="U7" s="70"/>
    </row>
    <row r="8" spans="1:27">
      <c r="B8" s="38" t="s">
        <v>66</v>
      </c>
      <c r="C8" s="44"/>
      <c r="D8" s="44"/>
      <c r="E8" s="126" t="s">
        <v>95</v>
      </c>
      <c r="F8" s="44"/>
      <c r="G8" s="44"/>
      <c r="H8" s="44"/>
      <c r="I8" s="44"/>
      <c r="J8" s="44"/>
      <c r="K8" s="44"/>
      <c r="L8" s="45"/>
      <c r="M8" s="45"/>
      <c r="N8" s="45"/>
      <c r="O8" s="45"/>
      <c r="P8" s="45"/>
      <c r="Q8" s="45"/>
      <c r="R8" s="45"/>
      <c r="S8" s="45"/>
      <c r="T8" s="45"/>
      <c r="U8" s="44"/>
      <c r="V8" s="5"/>
      <c r="W8" s="5"/>
      <c r="X8" s="5"/>
      <c r="Y8" s="5"/>
      <c r="Z8" s="5"/>
    </row>
    <row r="9" spans="1:27" ht="31">
      <c r="B9" s="46"/>
      <c r="C9" s="46" t="s">
        <v>18</v>
      </c>
      <c r="D9" s="46" t="s">
        <v>19</v>
      </c>
      <c r="E9" s="46" t="s">
        <v>20</v>
      </c>
      <c r="F9" s="46" t="s">
        <v>21</v>
      </c>
      <c r="G9" s="46" t="s">
        <v>22</v>
      </c>
      <c r="H9" s="46" t="s">
        <v>23</v>
      </c>
      <c r="I9" s="46" t="s">
        <v>24</v>
      </c>
      <c r="J9" s="46" t="s">
        <v>25</v>
      </c>
      <c r="K9" s="46" t="s">
        <v>26</v>
      </c>
      <c r="L9" s="46" t="s">
        <v>28</v>
      </c>
      <c r="M9" s="46" t="s">
        <v>29</v>
      </c>
      <c r="N9" s="46" t="s">
        <v>48</v>
      </c>
      <c r="O9" s="46" t="s">
        <v>57</v>
      </c>
      <c r="P9" s="46" t="s">
        <v>92</v>
      </c>
      <c r="Q9" s="46" t="s">
        <v>97</v>
      </c>
      <c r="R9" s="46" t="s">
        <v>98</v>
      </c>
      <c r="S9" s="46" t="s">
        <v>101</v>
      </c>
      <c r="T9" s="46" t="s">
        <v>102</v>
      </c>
      <c r="U9" s="151" t="s">
        <v>103</v>
      </c>
      <c r="V9" s="47"/>
      <c r="W9" s="48" t="s">
        <v>70</v>
      </c>
      <c r="X9" s="5"/>
      <c r="Y9" s="5"/>
      <c r="Z9" s="5"/>
      <c r="AA9" s="5"/>
    </row>
    <row r="10" spans="1:27">
      <c r="B10" s="49" t="s">
        <v>7</v>
      </c>
      <c r="C10" s="50">
        <v>19.169061387741937</v>
      </c>
      <c r="D10" s="50">
        <v>20.422053413225807</v>
      </c>
      <c r="E10" s="50">
        <v>20.073533531420583</v>
      </c>
      <c r="F10" s="50">
        <v>20.890508161935482</v>
      </c>
      <c r="G10" s="50">
        <v>20.536721456311902</v>
      </c>
      <c r="H10" s="50">
        <v>21.298818162580641</v>
      </c>
      <c r="I10" s="50">
        <v>20.588921454193578</v>
      </c>
      <c r="J10" s="50">
        <v>21.291960614516132</v>
      </c>
      <c r="K10" s="50">
        <v>22.836668211362014</v>
      </c>
      <c r="L10" s="50">
        <v>20.535992582198872</v>
      </c>
      <c r="M10" s="50">
        <v>21.239641982901389</v>
      </c>
      <c r="N10" s="50">
        <v>21.121216364564095</v>
      </c>
      <c r="O10" s="50">
        <v>19.678139897023438</v>
      </c>
      <c r="P10" s="50">
        <v>20.288446183303009</v>
      </c>
      <c r="Q10" s="50">
        <v>19.857333609553272</v>
      </c>
      <c r="R10" s="50">
        <v>18.393528132207372</v>
      </c>
      <c r="S10" s="50">
        <v>18.392985015318825</v>
      </c>
      <c r="T10" s="50">
        <v>18.679680610099354</v>
      </c>
      <c r="U10" s="50">
        <v>17.945161290322581</v>
      </c>
      <c r="V10" s="155"/>
      <c r="W10" s="156">
        <v>-3.9321835052128606E-2</v>
      </c>
      <c r="X10" s="57"/>
      <c r="Y10" s="5"/>
      <c r="Z10" s="5"/>
      <c r="AA10" s="5"/>
    </row>
    <row r="11" spans="1:27">
      <c r="B11" s="51" t="s">
        <v>8</v>
      </c>
      <c r="C11" s="52">
        <v>24.030372355806449</v>
      </c>
      <c r="D11" s="52">
        <v>24.400109182154164</v>
      </c>
      <c r="E11" s="52">
        <v>24.064061088201029</v>
      </c>
      <c r="F11" s="52">
        <v>24.125359305161286</v>
      </c>
      <c r="G11" s="52">
        <v>24.133712610729997</v>
      </c>
      <c r="H11" s="52">
        <v>24.865789421290309</v>
      </c>
      <c r="I11" s="52">
        <v>23.715143872580665</v>
      </c>
      <c r="J11" s="52">
        <v>24.836574291935484</v>
      </c>
      <c r="K11" s="52">
        <v>26.161772850299187</v>
      </c>
      <c r="L11" s="52">
        <v>23.776167558756175</v>
      </c>
      <c r="M11" s="52">
        <v>23.996261208098367</v>
      </c>
      <c r="N11" s="52">
        <v>23.756706575135834</v>
      </c>
      <c r="O11" s="52">
        <v>22.643375902978008</v>
      </c>
      <c r="P11" s="52">
        <v>23.122551237653163</v>
      </c>
      <c r="Q11" s="52">
        <v>22.56522750948217</v>
      </c>
      <c r="R11" s="52">
        <v>21.265874538950136</v>
      </c>
      <c r="S11" s="52">
        <v>21.40259533110294</v>
      </c>
      <c r="T11" s="52">
        <v>21.997482960036248</v>
      </c>
      <c r="U11" s="52">
        <v>21.338709677419356</v>
      </c>
      <c r="V11" s="155"/>
      <c r="W11" s="157">
        <v>-2.9947666458644995E-2</v>
      </c>
      <c r="X11" s="5"/>
      <c r="Y11" s="5"/>
      <c r="Z11" s="5"/>
      <c r="AA11" s="5"/>
    </row>
    <row r="12" spans="1:27">
      <c r="B12" s="49" t="s">
        <v>9</v>
      </c>
      <c r="C12" s="50">
        <v>32.241078955380949</v>
      </c>
      <c r="D12" s="50">
        <v>31.708137859501015</v>
      </c>
      <c r="E12" s="50">
        <v>29.458491502333331</v>
      </c>
      <c r="F12" s="50">
        <v>29.145397768333332</v>
      </c>
      <c r="G12" s="50">
        <v>30.972403735999997</v>
      </c>
      <c r="H12" s="50">
        <v>31.068304435333335</v>
      </c>
      <c r="I12" s="50">
        <v>29.991829501999995</v>
      </c>
      <c r="J12" s="50">
        <v>32.084645423709702</v>
      </c>
      <c r="K12" s="50">
        <v>32.703825604908602</v>
      </c>
      <c r="L12" s="50">
        <v>29.485213280932694</v>
      </c>
      <c r="M12" s="50">
        <v>30.172130293760848</v>
      </c>
      <c r="N12" s="50">
        <v>29.920749033008068</v>
      </c>
      <c r="O12" s="50">
        <v>28.291902941513648</v>
      </c>
      <c r="P12" s="50">
        <v>28.929104566305174</v>
      </c>
      <c r="Q12" s="50">
        <v>28.426895583742159</v>
      </c>
      <c r="R12" s="50">
        <v>26.572259858998589</v>
      </c>
      <c r="S12" s="50">
        <v>26.705286407431306</v>
      </c>
      <c r="T12" s="50">
        <v>27.082056743653741</v>
      </c>
      <c r="U12" s="50">
        <v>26.959999999999997</v>
      </c>
      <c r="V12" s="155"/>
      <c r="W12" s="156">
        <v>-4.5069229715112291E-3</v>
      </c>
      <c r="X12" s="5"/>
      <c r="Y12" s="5"/>
      <c r="Z12" s="5"/>
      <c r="AA12" s="5"/>
    </row>
    <row r="13" spans="1:27">
      <c r="B13" s="51" t="s">
        <v>10</v>
      </c>
      <c r="C13" s="52">
        <v>34.835795389032256</v>
      </c>
      <c r="D13" s="52">
        <v>35.477680325161288</v>
      </c>
      <c r="E13" s="52">
        <v>32.842182840645158</v>
      </c>
      <c r="F13" s="52">
        <v>33.305482234838713</v>
      </c>
      <c r="G13" s="52">
        <v>34.654523840967741</v>
      </c>
      <c r="H13" s="52">
        <v>34.166853904516124</v>
      </c>
      <c r="I13" s="52">
        <v>32.523776647096788</v>
      </c>
      <c r="J13" s="52">
        <v>35.405190355161295</v>
      </c>
      <c r="K13" s="52">
        <v>35.703737404581943</v>
      </c>
      <c r="L13" s="52">
        <v>31.68465417330944</v>
      </c>
      <c r="M13" s="52">
        <v>33.904839052002416</v>
      </c>
      <c r="N13" s="52">
        <v>32.79802607430134</v>
      </c>
      <c r="O13" s="52">
        <v>31.307288964692699</v>
      </c>
      <c r="P13" s="52">
        <v>31.041610933462383</v>
      </c>
      <c r="Q13" s="52">
        <v>30.736149620636358</v>
      </c>
      <c r="R13" s="52">
        <v>28.662423943310689</v>
      </c>
      <c r="S13" s="52">
        <v>29.228325594015324</v>
      </c>
      <c r="T13" s="52">
        <v>29.601724798691926</v>
      </c>
      <c r="U13" s="52">
        <v>28.9</v>
      </c>
      <c r="V13" s="155"/>
      <c r="W13" s="157">
        <v>-2.3705537547694999E-2</v>
      </c>
      <c r="X13" s="5"/>
      <c r="Y13" s="5"/>
      <c r="Z13" s="5"/>
      <c r="AA13" s="5"/>
    </row>
    <row r="14" spans="1:27">
      <c r="B14" s="49" t="s">
        <v>11</v>
      </c>
      <c r="C14" s="50">
        <v>33.397914068999995</v>
      </c>
      <c r="D14" s="50">
        <v>34.079981035333333</v>
      </c>
      <c r="E14" s="50">
        <v>31.611904781654761</v>
      </c>
      <c r="F14" s="50">
        <v>32.218107801333332</v>
      </c>
      <c r="G14" s="50">
        <v>33.30437320033333</v>
      </c>
      <c r="H14" s="50">
        <v>33.514164769999965</v>
      </c>
      <c r="I14" s="50">
        <v>32.555729467666673</v>
      </c>
      <c r="J14" s="50">
        <v>34.417002469333333</v>
      </c>
      <c r="K14" s="50">
        <v>33.663060999583166</v>
      </c>
      <c r="L14" s="50">
        <v>31.510505888464174</v>
      </c>
      <c r="M14" s="50">
        <v>32.812640372383107</v>
      </c>
      <c r="N14" s="50">
        <v>31.050861771585254</v>
      </c>
      <c r="O14" s="50">
        <v>30.200546472384236</v>
      </c>
      <c r="P14" s="50">
        <v>30.164801344518665</v>
      </c>
      <c r="Q14" s="50">
        <v>30.247837959134404</v>
      </c>
      <c r="R14" s="50">
        <v>27.297164893242563</v>
      </c>
      <c r="S14" s="50">
        <v>28.999857406399812</v>
      </c>
      <c r="T14" s="50">
        <v>28.932443272678537</v>
      </c>
      <c r="U14" s="50">
        <v>28.30667209328627</v>
      </c>
      <c r="V14" s="155"/>
      <c r="W14" s="156">
        <v>-2.1628701506284265E-2</v>
      </c>
      <c r="X14" s="5"/>
      <c r="Y14" s="5"/>
      <c r="Z14" s="5"/>
      <c r="AA14" s="5"/>
    </row>
    <row r="15" spans="1:27">
      <c r="B15" s="51" t="s">
        <v>12</v>
      </c>
      <c r="C15" s="52">
        <v>29.646532164838707</v>
      </c>
      <c r="D15" s="52">
        <v>31.478291744193548</v>
      </c>
      <c r="E15" s="52">
        <v>28.615610554838707</v>
      </c>
      <c r="F15" s="52">
        <v>28.365861162258064</v>
      </c>
      <c r="G15" s="52">
        <v>30.1330700016129</v>
      </c>
      <c r="H15" s="52">
        <v>29.763106324193554</v>
      </c>
      <c r="I15" s="52">
        <v>30.197100646774196</v>
      </c>
      <c r="J15" s="52">
        <v>30.520981602586932</v>
      </c>
      <c r="K15" s="52">
        <v>29.595772508757822</v>
      </c>
      <c r="L15" s="52">
        <v>28.329690163447438</v>
      </c>
      <c r="M15" s="52">
        <v>29.187769956617593</v>
      </c>
      <c r="N15" s="52">
        <v>27.789551771993658</v>
      </c>
      <c r="O15" s="52">
        <v>27.597004267468218</v>
      </c>
      <c r="P15" s="52">
        <v>27.383535314897046</v>
      </c>
      <c r="Q15" s="52">
        <v>27.312665649732882</v>
      </c>
      <c r="R15" s="52">
        <v>25.491535420865532</v>
      </c>
      <c r="S15" s="52">
        <v>26.033944881778556</v>
      </c>
      <c r="T15" s="52">
        <v>25.769382966823901</v>
      </c>
      <c r="U15" s="52">
        <v>26.26143934126824</v>
      </c>
      <c r="V15" s="155"/>
      <c r="W15" s="157">
        <v>1.9094612202311012E-2</v>
      </c>
      <c r="X15" s="5"/>
      <c r="Y15" s="5"/>
      <c r="Z15" s="5"/>
      <c r="AA15" s="5"/>
    </row>
    <row r="16" spans="1:27">
      <c r="B16" s="49" t="s">
        <v>2</v>
      </c>
      <c r="C16" s="50">
        <v>26.146267228387092</v>
      </c>
      <c r="D16" s="50">
        <v>27.968284937419352</v>
      </c>
      <c r="E16" s="50">
        <v>25.414027221622117</v>
      </c>
      <c r="F16" s="50">
        <v>25.283493686615682</v>
      </c>
      <c r="G16" s="50">
        <v>26.607463424975908</v>
      </c>
      <c r="H16" s="50">
        <v>25.204148549999999</v>
      </c>
      <c r="I16" s="50">
        <v>25.980161710967742</v>
      </c>
      <c r="J16" s="50">
        <v>26.857629582903229</v>
      </c>
      <c r="K16" s="50">
        <v>26.21462564651279</v>
      </c>
      <c r="L16" s="50">
        <v>24.639309963907042</v>
      </c>
      <c r="M16" s="50">
        <v>25.716870144526865</v>
      </c>
      <c r="N16" s="50">
        <v>23.480506919729315</v>
      </c>
      <c r="O16" s="50">
        <v>23.794948389591198</v>
      </c>
      <c r="P16" s="50">
        <v>24.569827446999629</v>
      </c>
      <c r="Q16" s="50">
        <v>23.237824091367766</v>
      </c>
      <c r="R16" s="50">
        <v>22.302806451612902</v>
      </c>
      <c r="S16" s="50">
        <v>23.458679683715722</v>
      </c>
      <c r="T16" s="50">
        <v>22.846768099461194</v>
      </c>
      <c r="U16" s="50">
        <v>23.186485020042603</v>
      </c>
      <c r="V16" s="155"/>
      <c r="W16" s="156">
        <v>1.4869364415241781E-2</v>
      </c>
      <c r="X16" s="5"/>
      <c r="Y16" s="5"/>
      <c r="Z16" s="5"/>
      <c r="AA16" s="5"/>
    </row>
    <row r="17" spans="2:27">
      <c r="B17" s="51" t="s">
        <v>3</v>
      </c>
      <c r="C17" s="128">
        <v>23.161082002758619</v>
      </c>
      <c r="D17" s="52">
        <v>23.060020144642856</v>
      </c>
      <c r="E17" s="52">
        <v>22.194550166928572</v>
      </c>
      <c r="F17" s="52">
        <v>22.567871145357142</v>
      </c>
      <c r="G17" s="128">
        <v>23.36261696586207</v>
      </c>
      <c r="H17" s="52">
        <v>21.998582929999998</v>
      </c>
      <c r="I17" s="52">
        <v>22.325299786785717</v>
      </c>
      <c r="J17" s="52">
        <v>24.403288573928574</v>
      </c>
      <c r="K17" s="128">
        <v>23.630303972490225</v>
      </c>
      <c r="L17" s="52">
        <v>21.979715207404073</v>
      </c>
      <c r="M17" s="52">
        <v>22.749291396612595</v>
      </c>
      <c r="N17" s="52">
        <v>20.437534096721645</v>
      </c>
      <c r="O17" s="128">
        <v>21.413505226192772</v>
      </c>
      <c r="P17" s="52">
        <v>22.060400950615211</v>
      </c>
      <c r="Q17" s="52">
        <v>20.915327544661555</v>
      </c>
      <c r="R17" s="52">
        <v>19.766710384394692</v>
      </c>
      <c r="S17" s="128">
        <v>20.739313826837709</v>
      </c>
      <c r="T17" s="52">
        <v>20.441179045917927</v>
      </c>
      <c r="U17" s="52">
        <v>20.55860280510657</v>
      </c>
      <c r="V17" s="155"/>
      <c r="W17" s="157">
        <v>5.7444709488072565E-3</v>
      </c>
      <c r="X17" s="5"/>
      <c r="Y17" s="5"/>
      <c r="Z17" s="5"/>
      <c r="AA17" s="5"/>
    </row>
    <row r="18" spans="2:27">
      <c r="B18" s="49" t="s">
        <v>4</v>
      </c>
      <c r="C18" s="50">
        <v>20.521996238064514</v>
      </c>
      <c r="D18" s="50">
        <v>20.650144646451611</v>
      </c>
      <c r="E18" s="50">
        <v>20.583690749999999</v>
      </c>
      <c r="F18" s="50">
        <v>20.86848926032258</v>
      </c>
      <c r="G18" s="50">
        <v>21.484815292903225</v>
      </c>
      <c r="H18" s="50">
        <v>19.976465098387095</v>
      </c>
      <c r="I18" s="50">
        <v>20.72361271096776</v>
      </c>
      <c r="J18" s="50">
        <v>22.307917937419358</v>
      </c>
      <c r="K18" s="50">
        <v>21.697389796890103</v>
      </c>
      <c r="L18" s="50">
        <v>20.560394023008723</v>
      </c>
      <c r="M18" s="50">
        <v>21.075219913958815</v>
      </c>
      <c r="N18" s="50">
        <v>19.381215647635624</v>
      </c>
      <c r="O18" s="50">
        <v>20.645086840394306</v>
      </c>
      <c r="P18" s="50">
        <v>20.272062519347863</v>
      </c>
      <c r="Q18" s="50">
        <v>19.388929358288017</v>
      </c>
      <c r="R18" s="50">
        <v>18.720185998733076</v>
      </c>
      <c r="S18" s="50">
        <v>19.229615491621214</v>
      </c>
      <c r="T18" s="50">
        <v>19.222399633410774</v>
      </c>
      <c r="U18" s="50">
        <v>19.751742290751615</v>
      </c>
      <c r="V18" s="155"/>
      <c r="W18" s="156">
        <v>2.7537803158601548E-2</v>
      </c>
      <c r="X18" s="5"/>
      <c r="Y18" s="5"/>
      <c r="Z18" s="5"/>
      <c r="AA18" s="5"/>
    </row>
    <row r="19" spans="2:27">
      <c r="B19" s="51" t="s">
        <v>5</v>
      </c>
      <c r="C19" s="52">
        <v>19.326941750476752</v>
      </c>
      <c r="D19" s="52">
        <v>19.769090845779154</v>
      </c>
      <c r="E19" s="52">
        <v>20.299466274466667</v>
      </c>
      <c r="F19" s="52">
        <v>20.446669902666663</v>
      </c>
      <c r="G19" s="52">
        <v>22.039194601000002</v>
      </c>
      <c r="H19" s="52">
        <v>19.95768146833333</v>
      </c>
      <c r="I19" s="52">
        <v>21.038180768333341</v>
      </c>
      <c r="J19" s="52">
        <v>22.237681733999999</v>
      </c>
      <c r="K19" s="52">
        <v>22.089035601606255</v>
      </c>
      <c r="L19" s="52">
        <v>20.760561206139915</v>
      </c>
      <c r="M19" s="52">
        <v>21.794400887571019</v>
      </c>
      <c r="N19" s="52">
        <v>19.378038994104575</v>
      </c>
      <c r="O19" s="52">
        <v>20.785036990936728</v>
      </c>
      <c r="P19" s="52">
        <v>20.813085261008005</v>
      </c>
      <c r="Q19" s="52">
        <v>19.60204546846985</v>
      </c>
      <c r="R19" s="52">
        <v>19.238434225053428</v>
      </c>
      <c r="S19" s="52">
        <v>19.727864294990997</v>
      </c>
      <c r="T19" s="52">
        <v>19.801019056726098</v>
      </c>
      <c r="U19" s="52">
        <v>20.609354475233435</v>
      </c>
      <c r="V19" s="155"/>
      <c r="W19" s="157">
        <v>4.0822920082628666E-2</v>
      </c>
      <c r="X19" s="5"/>
      <c r="Y19" s="5"/>
      <c r="Z19" s="5"/>
      <c r="AA19" s="5"/>
    </row>
    <row r="20" spans="2:27">
      <c r="B20" s="49" t="s">
        <v>0</v>
      </c>
      <c r="C20" s="50">
        <v>19.684537523634056</v>
      </c>
      <c r="D20" s="50">
        <v>19.814572099124312</v>
      </c>
      <c r="E20" s="50">
        <v>20.774355107724098</v>
      </c>
      <c r="F20" s="50">
        <v>21.098151872903227</v>
      </c>
      <c r="G20" s="50">
        <v>21.952834840967739</v>
      </c>
      <c r="H20" s="50">
        <v>20.314951098709678</v>
      </c>
      <c r="I20" s="50">
        <v>21.978783840322571</v>
      </c>
      <c r="J20" s="50">
        <v>22.851098408907095</v>
      </c>
      <c r="K20" s="50">
        <v>21.979111588470907</v>
      </c>
      <c r="L20" s="50">
        <v>21.427881641038638</v>
      </c>
      <c r="M20" s="50">
        <v>22.229348989497105</v>
      </c>
      <c r="N20" s="50">
        <v>19.799134540855441</v>
      </c>
      <c r="O20" s="50">
        <v>21.083059510585734</v>
      </c>
      <c r="P20" s="50">
        <v>21.649855178023682</v>
      </c>
      <c r="Q20" s="50">
        <v>19.821065468456759</v>
      </c>
      <c r="R20" s="50">
        <v>20.105081230045258</v>
      </c>
      <c r="S20" s="50">
        <v>20.80838533233058</v>
      </c>
      <c r="T20" s="50">
        <v>20.010702284095853</v>
      </c>
      <c r="U20" s="50">
        <v>21.09808814286432</v>
      </c>
      <c r="V20" s="155"/>
      <c r="W20" s="156">
        <v>5.4340214717636393E-2</v>
      </c>
      <c r="X20" s="5"/>
      <c r="Y20" s="5"/>
      <c r="Z20" s="5"/>
      <c r="AA20" s="5"/>
    </row>
    <row r="21" spans="2:27">
      <c r="B21" s="51" t="s">
        <v>6</v>
      </c>
      <c r="C21" s="52">
        <v>20.240319734333333</v>
      </c>
      <c r="D21" s="52">
        <v>19.650169594914164</v>
      </c>
      <c r="E21" s="52">
        <v>20.556541966898312</v>
      </c>
      <c r="F21" s="52">
        <v>20.734338435333331</v>
      </c>
      <c r="G21" s="52">
        <v>21.617971001666664</v>
      </c>
      <c r="H21" s="52">
        <v>20.174776135000002</v>
      </c>
      <c r="I21" s="52">
        <v>21.970002002000008</v>
      </c>
      <c r="J21" s="52">
        <v>22.666502621529837</v>
      </c>
      <c r="K21" s="52">
        <v>21.069651505162199</v>
      </c>
      <c r="L21" s="52">
        <v>21.602237656732985</v>
      </c>
      <c r="M21" s="52">
        <v>21.550811940302303</v>
      </c>
      <c r="N21" s="52">
        <v>19.957138950730489</v>
      </c>
      <c r="O21" s="52">
        <v>20.940270825034613</v>
      </c>
      <c r="P21" s="52">
        <v>20.83564820857892</v>
      </c>
      <c r="Q21" s="52">
        <v>18.992780690343821</v>
      </c>
      <c r="R21" s="52">
        <v>19.220919902017823</v>
      </c>
      <c r="S21" s="52">
        <v>19.876919780134969</v>
      </c>
      <c r="T21" s="52">
        <v>18.836666666666666</v>
      </c>
      <c r="U21" s="52">
        <v>19.666666666666668</v>
      </c>
      <c r="V21" s="155"/>
      <c r="W21" s="157">
        <v>4.4062997699522377E-2</v>
      </c>
      <c r="X21" s="5"/>
      <c r="Y21" s="5"/>
      <c r="Z21" s="5"/>
      <c r="AA21" s="5"/>
    </row>
    <row r="22" spans="2:27">
      <c r="B22" s="53" t="s">
        <v>27</v>
      </c>
      <c r="C22" s="54">
        <v>25.199263508930017</v>
      </c>
      <c r="D22" s="54">
        <v>25.721773070946472</v>
      </c>
      <c r="E22" s="54">
        <v>24.719536532500257</v>
      </c>
      <c r="F22" s="54">
        <v>24.932311028781061</v>
      </c>
      <c r="G22" s="54">
        <v>25.901998780608064</v>
      </c>
      <c r="H22" s="54">
        <v>25.207403385342467</v>
      </c>
      <c r="I22" s="54">
        <v>25.311542941369872</v>
      </c>
      <c r="J22" s="54">
        <v>26.662134203078089</v>
      </c>
      <c r="K22" s="54">
        <v>26.450566788943007</v>
      </c>
      <c r="L22" s="54">
        <v>24.700724274112499</v>
      </c>
      <c r="M22" s="54">
        <v>25.54720041808589</v>
      </c>
      <c r="N22" s="54">
        <v>24.091429347703372</v>
      </c>
      <c r="O22" s="54">
        <v>24.034809796203298</v>
      </c>
      <c r="P22" s="54">
        <v>24.268862907544765</v>
      </c>
      <c r="Q22" s="54">
        <v>23.436194566669219</v>
      </c>
      <c r="R22" s="54">
        <v>22.264426751588761</v>
      </c>
      <c r="S22" s="54">
        <v>22.947749065406537</v>
      </c>
      <c r="T22" s="54">
        <v>22.768458844855186</v>
      </c>
      <c r="U22" s="54">
        <v>22.881910150246807</v>
      </c>
      <c r="V22" s="158"/>
      <c r="W22" s="161">
        <v>7.2801433073737447E-3</v>
      </c>
      <c r="X22" s="165"/>
      <c r="Y22" s="5"/>
      <c r="Z22" s="5"/>
      <c r="AA22" s="5"/>
    </row>
    <row r="23" spans="2:27">
      <c r="B23" s="43"/>
      <c r="C23" s="5"/>
      <c r="D23" s="5"/>
      <c r="E23" s="5"/>
      <c r="F23" s="5"/>
      <c r="G23" s="5"/>
      <c r="H23" s="5"/>
      <c r="I23" s="5"/>
      <c r="J23" s="5"/>
      <c r="K23" s="55"/>
      <c r="L23" s="56"/>
      <c r="M23" s="56"/>
      <c r="N23" s="56"/>
      <c r="O23" s="56"/>
      <c r="P23" s="56"/>
      <c r="Q23" s="56"/>
      <c r="R23" s="56"/>
      <c r="S23" s="56"/>
      <c r="T23" s="56"/>
      <c r="U23" s="56"/>
      <c r="V23" s="5"/>
      <c r="W23" s="5"/>
      <c r="X23" s="5"/>
      <c r="Y23" s="5"/>
      <c r="Z23" s="5"/>
      <c r="AA23" s="5"/>
    </row>
    <row r="24" spans="2:27">
      <c r="B24" s="5"/>
      <c r="C24" s="5"/>
      <c r="D24" s="5"/>
      <c r="E24" s="5"/>
      <c r="F24" s="5"/>
      <c r="G24" s="5"/>
      <c r="H24" s="5"/>
      <c r="I24" s="5"/>
      <c r="J24" s="57"/>
      <c r="K24" s="57"/>
      <c r="L24" s="42"/>
      <c r="M24" s="42"/>
      <c r="N24" s="42"/>
      <c r="O24" s="42"/>
      <c r="P24" s="42"/>
      <c r="Q24" s="42"/>
      <c r="R24" s="42"/>
      <c r="S24" s="42"/>
      <c r="T24" s="42"/>
      <c r="U24" s="42"/>
      <c r="V24" s="57"/>
      <c r="W24" s="5"/>
      <c r="X24" s="5"/>
      <c r="Y24" s="5"/>
      <c r="Z24" s="5"/>
      <c r="AA24" s="5"/>
    </row>
    <row r="25" spans="2:27">
      <c r="B25" s="38" t="s">
        <v>67</v>
      </c>
      <c r="C25" s="5"/>
      <c r="D25" s="5"/>
      <c r="E25" s="125" t="s">
        <v>96</v>
      </c>
      <c r="F25" s="5"/>
      <c r="G25" s="5"/>
      <c r="H25" s="5"/>
      <c r="I25" s="5"/>
      <c r="J25" s="43"/>
      <c r="K25" s="42"/>
      <c r="L25" s="42"/>
      <c r="M25" s="42"/>
      <c r="N25" s="42"/>
      <c r="O25" s="42"/>
      <c r="P25" s="42"/>
      <c r="Q25" s="42"/>
      <c r="R25" s="42"/>
      <c r="S25" s="42"/>
      <c r="T25" s="42"/>
      <c r="U25" s="42"/>
      <c r="V25" s="57"/>
      <c r="W25" s="5"/>
      <c r="X25" s="5"/>
      <c r="Y25" s="5"/>
      <c r="Z25" s="5"/>
      <c r="AA25" s="5"/>
    </row>
    <row r="26" spans="2:27" ht="32.25" customHeight="1">
      <c r="B26" s="46"/>
      <c r="C26" s="46" t="s">
        <v>18</v>
      </c>
      <c r="D26" s="46" t="s">
        <v>19</v>
      </c>
      <c r="E26" s="46" t="s">
        <v>20</v>
      </c>
      <c r="F26" s="46" t="s">
        <v>21</v>
      </c>
      <c r="G26" s="46" t="s">
        <v>22</v>
      </c>
      <c r="H26" s="46" t="s">
        <v>23</v>
      </c>
      <c r="I26" s="46" t="s">
        <v>24</v>
      </c>
      <c r="J26" s="46" t="s">
        <v>25</v>
      </c>
      <c r="K26" s="46" t="s">
        <v>26</v>
      </c>
      <c r="L26" s="46" t="s">
        <v>28</v>
      </c>
      <c r="M26" s="46" t="s">
        <v>29</v>
      </c>
      <c r="N26" s="46" t="s">
        <v>48</v>
      </c>
      <c r="O26" s="46" t="s">
        <v>57</v>
      </c>
      <c r="P26" s="46" t="s">
        <v>92</v>
      </c>
      <c r="Q26" s="46" t="s">
        <v>97</v>
      </c>
      <c r="R26" s="46" t="s">
        <v>98</v>
      </c>
      <c r="S26" s="46" t="s">
        <v>101</v>
      </c>
      <c r="T26" s="151" t="s">
        <v>102</v>
      </c>
      <c r="U26" s="151" t="s">
        <v>103</v>
      </c>
      <c r="V26" s="42"/>
      <c r="W26" s="48" t="s">
        <v>70</v>
      </c>
      <c r="X26" s="46" t="s">
        <v>43</v>
      </c>
      <c r="Y26" s="48" t="s">
        <v>71</v>
      </c>
      <c r="Z26" s="48" t="s">
        <v>44</v>
      </c>
      <c r="AA26" s="48" t="s">
        <v>72</v>
      </c>
    </row>
    <row r="27" spans="2:27">
      <c r="B27" s="49" t="s">
        <v>7</v>
      </c>
      <c r="C27" s="122">
        <v>594.24090302000002</v>
      </c>
      <c r="D27" s="122">
        <v>633.08365580999998</v>
      </c>
      <c r="E27" s="122">
        <v>622.27953947403807</v>
      </c>
      <c r="F27" s="122">
        <v>647.60575301999995</v>
      </c>
      <c r="G27" s="122">
        <v>636.63836514566901</v>
      </c>
      <c r="H27" s="122">
        <v>660.26336303999983</v>
      </c>
      <c r="I27" s="122">
        <v>638.25656508000088</v>
      </c>
      <c r="J27" s="122">
        <v>660.05077905000007</v>
      </c>
      <c r="K27" s="122">
        <v>707.93671455222238</v>
      </c>
      <c r="L27" s="122">
        <v>636.61577004816502</v>
      </c>
      <c r="M27" s="122">
        <v>658.42890146994307</v>
      </c>
      <c r="N27" s="122">
        <v>654.7577073014869</v>
      </c>
      <c r="O27" s="122">
        <v>610.02233680772656</v>
      </c>
      <c r="P27" s="122">
        <v>628.94183168239329</v>
      </c>
      <c r="Q27" s="122">
        <v>615.57734189615144</v>
      </c>
      <c r="R27" s="122">
        <v>570.19937209842851</v>
      </c>
      <c r="S27" s="58">
        <v>570.18253547488359</v>
      </c>
      <c r="T27" s="58">
        <v>579.07009891307996</v>
      </c>
      <c r="U27" s="122">
        <v>556.29999999999995</v>
      </c>
      <c r="V27" s="42"/>
      <c r="W27" s="156">
        <v>-3.9321835052128717E-2</v>
      </c>
      <c r="X27" s="58">
        <v>592.79423601298743</v>
      </c>
      <c r="Y27" s="156">
        <v>-6.156307500295588E-2</v>
      </c>
      <c r="Z27" s="58">
        <v>573.15066882879739</v>
      </c>
      <c r="AA27" s="156">
        <v>-2.9400068333220064E-2</v>
      </c>
    </row>
    <row r="28" spans="2:27">
      <c r="B28" s="51" t="s">
        <v>8</v>
      </c>
      <c r="C28" s="123">
        <v>744.94154302999993</v>
      </c>
      <c r="D28" s="123">
        <v>756.40338464677905</v>
      </c>
      <c r="E28" s="123">
        <v>745.98589373423192</v>
      </c>
      <c r="F28" s="123">
        <v>747.88613845999987</v>
      </c>
      <c r="G28" s="123">
        <v>748.14509093262996</v>
      </c>
      <c r="H28" s="123">
        <v>770.83947205999959</v>
      </c>
      <c r="I28" s="123">
        <v>735.16946005000057</v>
      </c>
      <c r="J28" s="123">
        <v>769.93380305000005</v>
      </c>
      <c r="K28" s="123">
        <v>811.01495835927483</v>
      </c>
      <c r="L28" s="123">
        <v>737.06119432144146</v>
      </c>
      <c r="M28" s="123">
        <v>743.88409745104934</v>
      </c>
      <c r="N28" s="123">
        <v>736.45790382921086</v>
      </c>
      <c r="O28" s="123">
        <v>701.9446529923182</v>
      </c>
      <c r="P28" s="123">
        <v>716.79908836724803</v>
      </c>
      <c r="Q28" s="123">
        <v>699.5220527939473</v>
      </c>
      <c r="R28" s="123">
        <v>659.24211070745423</v>
      </c>
      <c r="S28" s="59">
        <v>663.48045526419116</v>
      </c>
      <c r="T28" s="59">
        <v>681.9219717611237</v>
      </c>
      <c r="U28" s="123">
        <v>661.5</v>
      </c>
      <c r="V28" s="42"/>
      <c r="W28" s="157">
        <v>-2.9947666458644995E-2</v>
      </c>
      <c r="X28" s="59">
        <v>684.19313577879291</v>
      </c>
      <c r="Y28" s="157">
        <v>-3.3167733775876229E-2</v>
      </c>
      <c r="Z28" s="59">
        <v>668.21484591092303</v>
      </c>
      <c r="AA28" s="157">
        <v>-1.0048932543199052E-2</v>
      </c>
    </row>
    <row r="29" spans="2:27">
      <c r="B29" s="49" t="s">
        <v>9</v>
      </c>
      <c r="C29" s="122">
        <v>967.2323686614285</v>
      </c>
      <c r="D29" s="122">
        <v>951.24413578503049</v>
      </c>
      <c r="E29" s="122">
        <v>883.7547450699999</v>
      </c>
      <c r="F29" s="122">
        <v>874.36193304999995</v>
      </c>
      <c r="G29" s="122">
        <v>929.17211207999992</v>
      </c>
      <c r="H29" s="122">
        <v>932.04913306000003</v>
      </c>
      <c r="I29" s="122">
        <v>899.75488505999988</v>
      </c>
      <c r="J29" s="122">
        <v>962.53936271129101</v>
      </c>
      <c r="K29" s="122">
        <v>981.11476814725802</v>
      </c>
      <c r="L29" s="122">
        <v>884.55639842798087</v>
      </c>
      <c r="M29" s="122">
        <v>905.16390881282541</v>
      </c>
      <c r="N29" s="122">
        <v>897.62247099024205</v>
      </c>
      <c r="O29" s="122">
        <v>848.75708824540948</v>
      </c>
      <c r="P29" s="122">
        <v>867.87313698915523</v>
      </c>
      <c r="Q29" s="122">
        <v>852.80686751226472</v>
      </c>
      <c r="R29" s="122">
        <v>797.16779576995771</v>
      </c>
      <c r="S29" s="58">
        <v>801.15859222293921</v>
      </c>
      <c r="T29" s="58">
        <v>812.46170230961218</v>
      </c>
      <c r="U29" s="122">
        <v>808.8</v>
      </c>
      <c r="V29" s="42"/>
      <c r="W29" s="156">
        <v>-4.5069229715111181E-3</v>
      </c>
      <c r="X29" s="58">
        <v>826.29361896078592</v>
      </c>
      <c r="Y29" s="156">
        <v>-2.117118970710119E-2</v>
      </c>
      <c r="Z29" s="58">
        <v>803.59603010083629</v>
      </c>
      <c r="AA29" s="156">
        <v>6.4758531702933109E-3</v>
      </c>
    </row>
    <row r="30" spans="2:27">
      <c r="B30" s="51" t="s">
        <v>10</v>
      </c>
      <c r="C30" s="123">
        <v>1079.90965706</v>
      </c>
      <c r="D30" s="123">
        <v>1099.8080900799998</v>
      </c>
      <c r="E30" s="123">
        <v>1018.1076680599999</v>
      </c>
      <c r="F30" s="123">
        <v>1032.46994928</v>
      </c>
      <c r="G30" s="123">
        <v>1074.2902390699999</v>
      </c>
      <c r="H30" s="123">
        <v>1059.1724710399999</v>
      </c>
      <c r="I30" s="123">
        <v>1008.2370760600004</v>
      </c>
      <c r="J30" s="123">
        <v>1097.5609010100002</v>
      </c>
      <c r="K30" s="123">
        <v>1106.8158595420402</v>
      </c>
      <c r="L30" s="123">
        <v>982.2242793725926</v>
      </c>
      <c r="M30" s="123">
        <v>1051.0500106120749</v>
      </c>
      <c r="N30" s="123">
        <v>1016.7388083033416</v>
      </c>
      <c r="O30" s="123">
        <v>970.52595790547366</v>
      </c>
      <c r="P30" s="123">
        <v>962.28993893733389</v>
      </c>
      <c r="Q30" s="123">
        <v>952.82063823972703</v>
      </c>
      <c r="R30" s="123">
        <v>888.53514224263131</v>
      </c>
      <c r="S30" s="59">
        <v>906.07809341447501</v>
      </c>
      <c r="T30" s="59">
        <v>917.65346875944965</v>
      </c>
      <c r="U30" s="59">
        <v>895.9</v>
      </c>
      <c r="V30" s="5"/>
      <c r="W30" s="157">
        <v>-2.3705537547694999E-2</v>
      </c>
      <c r="X30" s="59">
        <v>925.47545631872322</v>
      </c>
      <c r="Y30" s="157">
        <v>-3.195704015357248E-2</v>
      </c>
      <c r="Z30" s="59">
        <v>904.08890147218528</v>
      </c>
      <c r="AA30" s="157">
        <v>-9.0576285792810518E-3</v>
      </c>
    </row>
    <row r="31" spans="2:27">
      <c r="B31" s="49" t="s">
        <v>11</v>
      </c>
      <c r="C31" s="122">
        <v>1001.9374220699999</v>
      </c>
      <c r="D31" s="122">
        <v>1022.39943106</v>
      </c>
      <c r="E31" s="122">
        <v>948.35714344964288</v>
      </c>
      <c r="F31" s="122">
        <v>966.54323404000002</v>
      </c>
      <c r="G31" s="122">
        <v>999.13119600999994</v>
      </c>
      <c r="H31" s="122">
        <v>1005.424943099999</v>
      </c>
      <c r="I31" s="122">
        <v>976.67188403000011</v>
      </c>
      <c r="J31" s="122">
        <v>1032.5100740800001</v>
      </c>
      <c r="K31" s="122">
        <v>1009.891829987495</v>
      </c>
      <c r="L31" s="122">
        <v>945.31517665392516</v>
      </c>
      <c r="M31" s="122">
        <v>984.37921117149324</v>
      </c>
      <c r="N31" s="122">
        <v>931.52585314755765</v>
      </c>
      <c r="O31" s="122">
        <v>906.01639417152705</v>
      </c>
      <c r="P31" s="122">
        <v>904.94404033555998</v>
      </c>
      <c r="Q31" s="122">
        <v>907.43513877403211</v>
      </c>
      <c r="R31" s="122">
        <v>818.91494679727691</v>
      </c>
      <c r="S31" s="58">
        <v>869.99572219199433</v>
      </c>
      <c r="T31" s="58">
        <v>867.9732981803561</v>
      </c>
      <c r="U31" s="58">
        <v>849.20016279858805</v>
      </c>
      <c r="V31" s="42"/>
      <c r="W31" s="156">
        <v>-2.1628701506284376E-2</v>
      </c>
      <c r="X31" s="58">
        <v>873.85262925584391</v>
      </c>
      <c r="Y31" s="156">
        <v>-2.8211240238813939E-2</v>
      </c>
      <c r="Z31" s="58">
        <v>852.29465572320908</v>
      </c>
      <c r="AA31" s="156">
        <v>-3.630778280541036E-3</v>
      </c>
    </row>
    <row r="32" spans="2:27">
      <c r="B32" s="51" t="s">
        <v>12</v>
      </c>
      <c r="C32" s="123">
        <v>919.04249710999989</v>
      </c>
      <c r="D32" s="123">
        <v>975.82704406999994</v>
      </c>
      <c r="E32" s="123">
        <v>887.08392719999995</v>
      </c>
      <c r="F32" s="123">
        <v>879.34169602999998</v>
      </c>
      <c r="G32" s="123">
        <v>934.12517004999995</v>
      </c>
      <c r="H32" s="123">
        <v>922.65629605000015</v>
      </c>
      <c r="I32" s="123">
        <v>936.11012005000009</v>
      </c>
      <c r="J32" s="123">
        <v>946.15042968019486</v>
      </c>
      <c r="K32" s="123">
        <v>917.46894777149248</v>
      </c>
      <c r="L32" s="123">
        <v>878.22039506687054</v>
      </c>
      <c r="M32" s="123">
        <v>904.82086865514543</v>
      </c>
      <c r="N32" s="123">
        <v>861.47610493180343</v>
      </c>
      <c r="O32" s="123">
        <v>855.50713229151472</v>
      </c>
      <c r="P32" s="123">
        <v>848.88959476180844</v>
      </c>
      <c r="Q32" s="123">
        <v>846.69263514171928</v>
      </c>
      <c r="R32" s="123">
        <v>790.23759804683152</v>
      </c>
      <c r="S32" s="59">
        <v>807.05229133513524</v>
      </c>
      <c r="T32" s="59">
        <v>798.85087197154098</v>
      </c>
      <c r="U32" s="59">
        <v>814.10461957931545</v>
      </c>
      <c r="V32" s="5"/>
      <c r="W32" s="157">
        <v>1.909461220231079E-2</v>
      </c>
      <c r="X32" s="59">
        <v>818.34459825140698</v>
      </c>
      <c r="Y32" s="157">
        <v>-5.1811653442220829E-3</v>
      </c>
      <c r="Z32" s="59">
        <v>798.7135871178358</v>
      </c>
      <c r="AA32" s="157">
        <v>1.9269776688059403E-2</v>
      </c>
    </row>
    <row r="33" spans="2:27">
      <c r="B33" s="49" t="s">
        <v>2</v>
      </c>
      <c r="C33" s="122">
        <v>810.53428407999991</v>
      </c>
      <c r="D33" s="122">
        <v>867.01683305999995</v>
      </c>
      <c r="E33" s="122">
        <v>787.83484387028568</v>
      </c>
      <c r="F33" s="122">
        <v>783.78830428508616</v>
      </c>
      <c r="G33" s="122">
        <v>824.83136617425316</v>
      </c>
      <c r="H33" s="122">
        <v>781.32860504999996</v>
      </c>
      <c r="I33" s="122">
        <v>805.38501303999999</v>
      </c>
      <c r="J33" s="122">
        <v>832.58651707000013</v>
      </c>
      <c r="K33" s="122">
        <v>812.65339504189649</v>
      </c>
      <c r="L33" s="122">
        <v>763.81860888111828</v>
      </c>
      <c r="M33" s="122">
        <v>797.22297448033282</v>
      </c>
      <c r="N33" s="122">
        <v>727.89571451160873</v>
      </c>
      <c r="O33" s="122">
        <v>737.6434000773271</v>
      </c>
      <c r="P33" s="122">
        <v>761.66465085698849</v>
      </c>
      <c r="Q33" s="122">
        <v>720.37254683240076</v>
      </c>
      <c r="R33" s="122">
        <v>691.38699999999994</v>
      </c>
      <c r="S33" s="58">
        <v>727.21907019518744</v>
      </c>
      <c r="T33" s="58">
        <v>708.249811083297</v>
      </c>
      <c r="U33" s="58">
        <v>718.78103562132071</v>
      </c>
      <c r="V33" s="5"/>
      <c r="W33" s="156">
        <v>1.4869364415241781E-2</v>
      </c>
      <c r="X33" s="58">
        <v>721.77861579357477</v>
      </c>
      <c r="Y33" s="156">
        <v>-4.1530465251569115E-3</v>
      </c>
      <c r="Z33" s="58">
        <v>708.95196042616146</v>
      </c>
      <c r="AA33" s="156">
        <v>1.3864233042321761E-2</v>
      </c>
    </row>
    <row r="34" spans="2:27">
      <c r="B34" s="51" t="s">
        <v>3</v>
      </c>
      <c r="C34" s="123">
        <v>671.67137807999995</v>
      </c>
      <c r="D34" s="123">
        <v>645.68056404999993</v>
      </c>
      <c r="E34" s="123">
        <v>621.44740467400004</v>
      </c>
      <c r="F34" s="123">
        <v>631.90039206999995</v>
      </c>
      <c r="G34" s="123">
        <v>677.51589201000002</v>
      </c>
      <c r="H34" s="123">
        <v>615.96032203999994</v>
      </c>
      <c r="I34" s="123">
        <v>625.10839403000011</v>
      </c>
      <c r="J34" s="123">
        <v>683.29208007000011</v>
      </c>
      <c r="K34" s="123">
        <v>685.27881520221649</v>
      </c>
      <c r="L34" s="123">
        <v>615.43202580731406</v>
      </c>
      <c r="M34" s="123">
        <v>636.98015910515267</v>
      </c>
      <c r="N34" s="123">
        <v>572.25095470820611</v>
      </c>
      <c r="O34" s="123">
        <v>620.99165155959042</v>
      </c>
      <c r="P34" s="123">
        <v>617.69122661722588</v>
      </c>
      <c r="Q34" s="123">
        <v>585.62917125052354</v>
      </c>
      <c r="R34" s="123">
        <v>553.4678907630514</v>
      </c>
      <c r="S34" s="59">
        <v>601.44010097829357</v>
      </c>
      <c r="T34" s="59">
        <v>572.35301328570199</v>
      </c>
      <c r="U34" s="59">
        <v>575.64087854298396</v>
      </c>
      <c r="V34" s="5"/>
      <c r="W34" s="157">
        <v>5.7444709488072565E-3</v>
      </c>
      <c r="X34" s="59">
        <v>586.11628057895928</v>
      </c>
      <c r="Y34" s="157">
        <v>-1.7872566217795316E-2</v>
      </c>
      <c r="Z34" s="59">
        <v>575.75366834234899</v>
      </c>
      <c r="AA34" s="157">
        <v>-1.9589940206510281E-4</v>
      </c>
    </row>
    <row r="35" spans="2:27">
      <c r="B35" s="49" t="s">
        <v>4</v>
      </c>
      <c r="C35" s="122">
        <v>636.18188337999993</v>
      </c>
      <c r="D35" s="122">
        <v>640.15448403999994</v>
      </c>
      <c r="E35" s="122">
        <v>638.09441325</v>
      </c>
      <c r="F35" s="122">
        <v>646.92316706999998</v>
      </c>
      <c r="G35" s="122">
        <v>666.02927407999994</v>
      </c>
      <c r="H35" s="122">
        <v>619.27041804999999</v>
      </c>
      <c r="I35" s="122">
        <v>642.43199404000052</v>
      </c>
      <c r="J35" s="122">
        <v>691.54545606000011</v>
      </c>
      <c r="K35" s="122">
        <v>672.61908370359322</v>
      </c>
      <c r="L35" s="122">
        <v>637.37221471327041</v>
      </c>
      <c r="M35" s="122">
        <v>653.33181733272329</v>
      </c>
      <c r="N35" s="122">
        <v>600.81768507670438</v>
      </c>
      <c r="O35" s="122">
        <v>639.99769205222344</v>
      </c>
      <c r="P35" s="122">
        <v>628.43393809978375</v>
      </c>
      <c r="Q35" s="122">
        <v>601.05681010692854</v>
      </c>
      <c r="R35" s="122">
        <v>580.32576596072533</v>
      </c>
      <c r="S35" s="58">
        <v>596.11808024025765</v>
      </c>
      <c r="T35" s="58">
        <v>595.894388635734</v>
      </c>
      <c r="U35" s="58">
        <v>612.30401101330006</v>
      </c>
      <c r="V35" s="42"/>
      <c r="W35" s="156">
        <v>2.7537803158601548E-2</v>
      </c>
      <c r="X35" s="58">
        <v>600.36579660868597</v>
      </c>
      <c r="Y35" s="156">
        <v>1.9884900958798912E-2</v>
      </c>
      <c r="Z35" s="58">
        <v>590.77941161223896</v>
      </c>
      <c r="AA35" s="156">
        <v>3.6434240899357651E-2</v>
      </c>
    </row>
    <row r="36" spans="2:27">
      <c r="B36" s="51" t="s">
        <v>5</v>
      </c>
      <c r="C36" s="123">
        <v>579.80825251430258</v>
      </c>
      <c r="D36" s="123">
        <v>593.07272537337462</v>
      </c>
      <c r="E36" s="123">
        <v>608.98398823399998</v>
      </c>
      <c r="F36" s="123">
        <v>613.40009707999991</v>
      </c>
      <c r="G36" s="123">
        <v>661.17583803000002</v>
      </c>
      <c r="H36" s="123">
        <v>598.73044404999996</v>
      </c>
      <c r="I36" s="123">
        <v>631.1454230500002</v>
      </c>
      <c r="J36" s="123">
        <v>667.13045202000001</v>
      </c>
      <c r="K36" s="123">
        <v>662.67106804818764</v>
      </c>
      <c r="L36" s="123">
        <v>622.81683618419743</v>
      </c>
      <c r="M36" s="123">
        <v>653.83202662713052</v>
      </c>
      <c r="N36" s="123">
        <v>581.34116982313719</v>
      </c>
      <c r="O36" s="123">
        <v>623.55110972810189</v>
      </c>
      <c r="P36" s="123">
        <v>624.39255783024021</v>
      </c>
      <c r="Q36" s="123">
        <v>588.06136405409552</v>
      </c>
      <c r="R36" s="123">
        <v>577.15302675160285</v>
      </c>
      <c r="S36" s="59">
        <v>591.83592884972995</v>
      </c>
      <c r="T36" s="59">
        <v>594.03057170178295</v>
      </c>
      <c r="U36" s="59">
        <v>618.28063425700304</v>
      </c>
      <c r="V36" s="5"/>
      <c r="W36" s="157">
        <v>4.0822920082628666E-2</v>
      </c>
      <c r="X36" s="59">
        <v>595.09468983749025</v>
      </c>
      <c r="Y36" s="157">
        <v>3.8961773337020444E-2</v>
      </c>
      <c r="Z36" s="59">
        <v>587.67317576770517</v>
      </c>
      <c r="AA36" s="157">
        <v>5.2082449482765414E-2</v>
      </c>
    </row>
    <row r="37" spans="2:27">
      <c r="B37" s="49" t="s">
        <v>0</v>
      </c>
      <c r="C37" s="122">
        <v>610.22066323265574</v>
      </c>
      <c r="D37" s="122">
        <v>614.25173507285365</v>
      </c>
      <c r="E37" s="122">
        <v>644.00500833944704</v>
      </c>
      <c r="F37" s="122">
        <v>654.04270806</v>
      </c>
      <c r="G37" s="122">
        <v>680.53788006999991</v>
      </c>
      <c r="H37" s="122">
        <v>629.76348406</v>
      </c>
      <c r="I37" s="122">
        <v>681.34229904999972</v>
      </c>
      <c r="J37" s="122">
        <v>708.38405067611995</v>
      </c>
      <c r="K37" s="122">
        <v>681.35245924259812</v>
      </c>
      <c r="L37" s="122">
        <v>664.26433087219777</v>
      </c>
      <c r="M37" s="122">
        <v>689.10981867441023</v>
      </c>
      <c r="N37" s="122">
        <v>613.77317076651866</v>
      </c>
      <c r="O37" s="122">
        <v>653.57484482815778</v>
      </c>
      <c r="P37" s="122">
        <v>671.14551051873411</v>
      </c>
      <c r="Q37" s="122">
        <v>614.45302952215957</v>
      </c>
      <c r="R37" s="122">
        <v>623.257518131403</v>
      </c>
      <c r="S37" s="58">
        <v>645.05994530224802</v>
      </c>
      <c r="T37" s="58">
        <v>620.33177080697146</v>
      </c>
      <c r="U37" s="58">
        <v>654.04073242879394</v>
      </c>
      <c r="V37" s="5"/>
      <c r="W37" s="156">
        <v>5.4340214717636393E-2</v>
      </c>
      <c r="X37" s="58">
        <v>634.84955485630326</v>
      </c>
      <c r="Y37" s="156">
        <v>3.022948890124777E-2</v>
      </c>
      <c r="Z37" s="58">
        <v>629.54974474687413</v>
      </c>
      <c r="AA37" s="156">
        <v>3.8902386803074673E-2</v>
      </c>
    </row>
    <row r="38" spans="2:27">
      <c r="B38" s="51" t="s">
        <v>6</v>
      </c>
      <c r="C38" s="123">
        <v>607.20959202999995</v>
      </c>
      <c r="D38" s="123">
        <v>589.50508784742487</v>
      </c>
      <c r="E38" s="123">
        <v>616.69625900694939</v>
      </c>
      <c r="F38" s="123">
        <v>622.03015305999998</v>
      </c>
      <c r="G38" s="123">
        <v>648.53913004999993</v>
      </c>
      <c r="H38" s="123">
        <v>605.24328405000006</v>
      </c>
      <c r="I38" s="123">
        <v>659.10006006000026</v>
      </c>
      <c r="J38" s="123">
        <v>679.99507864589509</v>
      </c>
      <c r="K38" s="123">
        <v>632.08954515486596</v>
      </c>
      <c r="L38" s="123">
        <v>648.06712970198953</v>
      </c>
      <c r="M38" s="123">
        <v>646.52435820906908</v>
      </c>
      <c r="N38" s="123">
        <v>598.71416852191464</v>
      </c>
      <c r="O38" s="123">
        <v>628.20812475103844</v>
      </c>
      <c r="P38" s="123">
        <v>625.06944625736764</v>
      </c>
      <c r="Q38" s="123">
        <v>569.78342071031466</v>
      </c>
      <c r="R38" s="123">
        <v>576.62759706053464</v>
      </c>
      <c r="S38" s="59">
        <v>596.30759340404904</v>
      </c>
      <c r="T38" s="59">
        <v>565.1</v>
      </c>
      <c r="U38" s="59">
        <v>590</v>
      </c>
      <c r="V38" s="5"/>
      <c r="W38" s="157">
        <v>4.4062997699522155E-2</v>
      </c>
      <c r="X38" s="59">
        <v>586.57761148645318</v>
      </c>
      <c r="Y38" s="157">
        <v>5.8345024537744816E-3</v>
      </c>
      <c r="Z38" s="59">
        <v>579.34506348819457</v>
      </c>
      <c r="AA38" s="157">
        <v>1.83913477188411E-2</v>
      </c>
    </row>
    <row r="39" spans="2:27">
      <c r="B39" s="53" t="s">
        <v>1</v>
      </c>
      <c r="C39" s="60">
        <v>9222.9304442683861</v>
      </c>
      <c r="D39" s="60">
        <v>9388.4471708954625</v>
      </c>
      <c r="E39" s="60">
        <v>9022.6308343625933</v>
      </c>
      <c r="F39" s="60">
        <v>9100.293525505087</v>
      </c>
      <c r="G39" s="60">
        <v>9480.1315537025512</v>
      </c>
      <c r="H39" s="60">
        <v>9200.7022356500001</v>
      </c>
      <c r="I39" s="60">
        <v>9238.7131736000028</v>
      </c>
      <c r="J39" s="60">
        <v>9731.6789841235022</v>
      </c>
      <c r="K39" s="60">
        <v>9680.9074447531402</v>
      </c>
      <c r="L39" s="60">
        <v>9015.7643600510619</v>
      </c>
      <c r="M39" s="60">
        <v>9324.7281526013503</v>
      </c>
      <c r="N39" s="60">
        <v>8793.37171191173</v>
      </c>
      <c r="O39" s="60">
        <v>8796.7403854104068</v>
      </c>
      <c r="P39" s="60">
        <v>8858.1349612538397</v>
      </c>
      <c r="Q39" s="60">
        <v>8554.2110168342642</v>
      </c>
      <c r="R39" s="60">
        <v>8126.515764329898</v>
      </c>
      <c r="S39" s="60">
        <v>8375.9284088733857</v>
      </c>
      <c r="T39" s="60">
        <v>8313.8909674086499</v>
      </c>
      <c r="U39" s="60">
        <v>8354.8520742413039</v>
      </c>
      <c r="V39" s="5"/>
      <c r="W39" s="161">
        <v>7.2801433073736987E-3</v>
      </c>
      <c r="X39" s="60">
        <v>8445.7362237400084</v>
      </c>
      <c r="Y39" s="161">
        <v>-9.0305326095543679E-3</v>
      </c>
      <c r="Z39" s="60">
        <v>8272.1117135373097</v>
      </c>
      <c r="AA39" s="161">
        <v>1.1090581722200584E-2</v>
      </c>
    </row>
    <row r="40" spans="2:27">
      <c r="B40" s="43"/>
      <c r="C40" s="5"/>
      <c r="D40" s="5"/>
      <c r="E40" s="5"/>
      <c r="F40" s="5"/>
      <c r="G40" s="5"/>
      <c r="H40" s="5"/>
      <c r="I40" s="5"/>
      <c r="J40" s="5"/>
      <c r="K40" s="5"/>
      <c r="L40" s="5"/>
      <c r="M40" s="5"/>
      <c r="N40" s="5"/>
      <c r="O40" s="5"/>
      <c r="P40" s="5"/>
      <c r="Q40" s="5"/>
      <c r="R40" s="5"/>
      <c r="S40" s="5"/>
      <c r="T40" s="5"/>
      <c r="U40" s="5"/>
      <c r="V40" s="5"/>
      <c r="W40" s="5"/>
      <c r="X40" s="5"/>
    </row>
    <row r="41" spans="2:27">
      <c r="B41" s="5"/>
      <c r="C41" s="5"/>
      <c r="D41" s="5"/>
      <c r="E41" s="5"/>
      <c r="F41" s="5"/>
      <c r="G41" s="5"/>
      <c r="H41" s="5"/>
      <c r="I41" s="5"/>
      <c r="J41" s="61"/>
      <c r="K41" s="61"/>
      <c r="L41" s="61"/>
      <c r="M41" s="61"/>
      <c r="N41" s="61"/>
      <c r="O41" s="61"/>
      <c r="P41" s="61"/>
      <c r="U41" s="61"/>
      <c r="V41" s="5"/>
      <c r="W41" s="5"/>
    </row>
    <row r="42" spans="2:27">
      <c r="B42" s="38" t="s">
        <v>68</v>
      </c>
      <c r="C42" s="44"/>
      <c r="D42" s="44"/>
      <c r="E42" s="125" t="s">
        <v>96</v>
      </c>
      <c r="F42" s="44"/>
      <c r="G42" s="44"/>
      <c r="H42" s="44"/>
      <c r="I42" s="44"/>
      <c r="J42" s="44"/>
      <c r="K42" s="45"/>
      <c r="L42" s="62"/>
      <c r="M42" s="62"/>
      <c r="N42" s="62"/>
      <c r="O42" s="62"/>
      <c r="P42" s="62"/>
      <c r="Q42" s="62"/>
      <c r="R42" s="62"/>
      <c r="S42" s="62"/>
      <c r="T42" s="62"/>
      <c r="U42" s="62"/>
      <c r="V42" s="63"/>
      <c r="W42" s="63"/>
      <c r="X42" s="63"/>
      <c r="Y42" s="63"/>
      <c r="Z42" s="63"/>
      <c r="AA42" s="154"/>
    </row>
    <row r="43" spans="2:27" ht="46.5">
      <c r="B43" s="46"/>
      <c r="C43" s="46" t="s">
        <v>18</v>
      </c>
      <c r="D43" s="46" t="s">
        <v>19</v>
      </c>
      <c r="E43" s="46" t="s">
        <v>20</v>
      </c>
      <c r="F43" s="46" t="s">
        <v>21</v>
      </c>
      <c r="G43" s="46" t="s">
        <v>22</v>
      </c>
      <c r="H43" s="46" t="s">
        <v>23</v>
      </c>
      <c r="I43" s="46" t="s">
        <v>24</v>
      </c>
      <c r="J43" s="46" t="s">
        <v>25</v>
      </c>
      <c r="K43" s="46" t="s">
        <v>26</v>
      </c>
      <c r="L43" s="46" t="s">
        <v>28</v>
      </c>
      <c r="M43" s="46" t="s">
        <v>29</v>
      </c>
      <c r="N43" s="46" t="s">
        <v>48</v>
      </c>
      <c r="O43" s="46" t="s">
        <v>57</v>
      </c>
      <c r="P43" s="46" t="s">
        <v>92</v>
      </c>
      <c r="Q43" s="46" t="s">
        <v>97</v>
      </c>
      <c r="R43" s="46" t="s">
        <v>98</v>
      </c>
      <c r="S43" s="46" t="s">
        <v>101</v>
      </c>
      <c r="T43" s="151" t="s">
        <v>102</v>
      </c>
      <c r="U43" s="151" t="s">
        <v>103</v>
      </c>
      <c r="V43" s="63"/>
      <c r="W43" s="48" t="s">
        <v>70</v>
      </c>
      <c r="X43" s="48" t="s">
        <v>43</v>
      </c>
      <c r="Y43" s="48" t="s">
        <v>71</v>
      </c>
      <c r="Z43" s="48" t="s">
        <v>44</v>
      </c>
      <c r="AA43" s="48" t="s">
        <v>72</v>
      </c>
    </row>
    <row r="44" spans="2:27">
      <c r="B44" s="49" t="s">
        <v>7</v>
      </c>
      <c r="C44" s="58">
        <v>594.24090302000002</v>
      </c>
      <c r="D44" s="58">
        <v>633.08365580999998</v>
      </c>
      <c r="E44" s="58">
        <v>622.27953947403807</v>
      </c>
      <c r="F44" s="58">
        <v>647.60575301999995</v>
      </c>
      <c r="G44" s="58">
        <v>636.63836514566901</v>
      </c>
      <c r="H44" s="58">
        <v>660.26336303999983</v>
      </c>
      <c r="I44" s="58">
        <v>638.25656508000088</v>
      </c>
      <c r="J44" s="58">
        <v>660.05077905000007</v>
      </c>
      <c r="K44" s="58">
        <v>707.93671455222238</v>
      </c>
      <c r="L44" s="58">
        <v>636.61577004816502</v>
      </c>
      <c r="M44" s="58">
        <v>658.42890146994307</v>
      </c>
      <c r="N44" s="58">
        <v>654.7577073014869</v>
      </c>
      <c r="O44" s="58">
        <v>610.02233680772656</v>
      </c>
      <c r="P44" s="58">
        <v>628.94183168239329</v>
      </c>
      <c r="Q44" s="58">
        <v>615.57734189615144</v>
      </c>
      <c r="R44" s="58">
        <v>570.19937209842851</v>
      </c>
      <c r="S44" s="58">
        <v>570.18253547488359</v>
      </c>
      <c r="T44" s="150">
        <v>579.07009891307996</v>
      </c>
      <c r="U44" s="58">
        <v>556.29999999999995</v>
      </c>
      <c r="V44" s="5"/>
      <c r="W44" s="156">
        <v>-3.9321835052128717E-2</v>
      </c>
      <c r="X44" s="58">
        <v>592.79423601298743</v>
      </c>
      <c r="Y44" s="156">
        <v>-6.156307500295588E-2</v>
      </c>
      <c r="Z44" s="58">
        <v>573.15066882879739</v>
      </c>
      <c r="AA44" s="156">
        <v>-2.9400068333220064E-2</v>
      </c>
    </row>
    <row r="45" spans="2:27">
      <c r="B45" s="51" t="s">
        <v>8</v>
      </c>
      <c r="C45" s="59">
        <v>1339.18244605</v>
      </c>
      <c r="D45" s="59">
        <v>1389.4870404567791</v>
      </c>
      <c r="E45" s="59">
        <v>1368.26543320827</v>
      </c>
      <c r="F45" s="59">
        <v>1395.4918914799998</v>
      </c>
      <c r="G45" s="59">
        <v>1384.783456078299</v>
      </c>
      <c r="H45" s="59">
        <v>1431.1028350999995</v>
      </c>
      <c r="I45" s="59">
        <v>1373.4260251300016</v>
      </c>
      <c r="J45" s="59">
        <v>1429.9845821000001</v>
      </c>
      <c r="K45" s="59">
        <v>1518.9516729114971</v>
      </c>
      <c r="L45" s="59">
        <v>1373.6769643696066</v>
      </c>
      <c r="M45" s="59">
        <v>1402.3129989209924</v>
      </c>
      <c r="N45" s="59">
        <v>1391.2156111306977</v>
      </c>
      <c r="O45" s="59">
        <v>1311.9669898000448</v>
      </c>
      <c r="P45" s="59">
        <v>1345.7409200496413</v>
      </c>
      <c r="Q45" s="59">
        <v>1315.0993946900987</v>
      </c>
      <c r="R45" s="59">
        <v>1229.4414828058827</v>
      </c>
      <c r="S45" s="59">
        <v>1234.2845942226641</v>
      </c>
      <c r="T45" s="59">
        <v>1260.9920706742037</v>
      </c>
      <c r="U45" s="59">
        <v>1217.8</v>
      </c>
      <c r="V45" s="5"/>
      <c r="W45" s="157">
        <v>-3.4252452238744513E-2</v>
      </c>
      <c r="X45" s="59">
        <v>1277.1116924884973</v>
      </c>
      <c r="Y45" s="157">
        <v>-4.6442055802438431E-2</v>
      </c>
      <c r="Z45" s="59">
        <v>1241.5727159009155</v>
      </c>
      <c r="AA45" s="157">
        <v>-1.9147260242156183E-2</v>
      </c>
    </row>
    <row r="46" spans="2:27">
      <c r="B46" s="49" t="s">
        <v>9</v>
      </c>
      <c r="C46" s="58">
        <v>2306.4148147114283</v>
      </c>
      <c r="D46" s="58">
        <v>2340.7311762418094</v>
      </c>
      <c r="E46" s="58">
        <v>2252.0201782782697</v>
      </c>
      <c r="F46" s="58">
        <v>2269.8538245299997</v>
      </c>
      <c r="G46" s="58">
        <v>2313.9555681582988</v>
      </c>
      <c r="H46" s="58">
        <v>2363.1519681599993</v>
      </c>
      <c r="I46" s="58">
        <v>2273.1809101900017</v>
      </c>
      <c r="J46" s="58">
        <v>2392.5239448112911</v>
      </c>
      <c r="K46" s="58">
        <v>2500.0664410587551</v>
      </c>
      <c r="L46" s="58">
        <v>2258.2333627975877</v>
      </c>
      <c r="M46" s="58">
        <v>2307.4769077338178</v>
      </c>
      <c r="N46" s="58">
        <v>2288.8380821209398</v>
      </c>
      <c r="O46" s="58">
        <v>2160.724078045454</v>
      </c>
      <c r="P46" s="58">
        <v>2213.6140570387965</v>
      </c>
      <c r="Q46" s="58">
        <v>2167.9062622023635</v>
      </c>
      <c r="R46" s="58">
        <v>2026.6092785758406</v>
      </c>
      <c r="S46" s="58">
        <v>2035.783498094961</v>
      </c>
      <c r="T46" s="58">
        <v>2073.4537729838157</v>
      </c>
      <c r="U46" s="58">
        <v>2026.6</v>
      </c>
      <c r="V46" s="5"/>
      <c r="W46" s="156">
        <v>-2.2596970134709404E-2</v>
      </c>
      <c r="X46" s="58">
        <v>2103.4733737791553</v>
      </c>
      <c r="Y46" s="156">
        <v>-3.6545921967646611E-2</v>
      </c>
      <c r="Z46" s="58">
        <v>2045.282183218206</v>
      </c>
      <c r="AA46" s="156">
        <v>-9.1342815047702475E-3</v>
      </c>
    </row>
    <row r="47" spans="2:27">
      <c r="B47" s="51" t="s">
        <v>10</v>
      </c>
      <c r="C47" s="59">
        <v>3386.3244717714283</v>
      </c>
      <c r="D47" s="59">
        <v>3440.539266321809</v>
      </c>
      <c r="E47" s="59">
        <v>3270.1278463382696</v>
      </c>
      <c r="F47" s="59">
        <v>3302.3237738099997</v>
      </c>
      <c r="G47" s="59">
        <v>3388.2458072282989</v>
      </c>
      <c r="H47" s="59">
        <v>3422.3244391999992</v>
      </c>
      <c r="I47" s="59">
        <v>3281.4179862500023</v>
      </c>
      <c r="J47" s="59">
        <v>3490.0848458212913</v>
      </c>
      <c r="K47" s="59">
        <v>3606.8823006007951</v>
      </c>
      <c r="L47" s="59">
        <v>3240.4576421701804</v>
      </c>
      <c r="M47" s="59">
        <v>3358.5269183458927</v>
      </c>
      <c r="N47" s="59">
        <v>3305.5768904242814</v>
      </c>
      <c r="O47" s="59">
        <v>3131.2500359509277</v>
      </c>
      <c r="P47" s="59">
        <v>3175.9039959761303</v>
      </c>
      <c r="Q47" s="59">
        <v>3120.7269004420905</v>
      </c>
      <c r="R47" s="59">
        <v>2915.1444208184721</v>
      </c>
      <c r="S47" s="59">
        <v>2942.1807456222923</v>
      </c>
      <c r="T47" s="59">
        <v>2991.1072417432651</v>
      </c>
      <c r="U47" s="59">
        <v>2922.5</v>
      </c>
      <c r="V47" s="5"/>
      <c r="W47" s="157">
        <v>-2.2937071859476243E-2</v>
      </c>
      <c r="X47" s="59">
        <v>3029.0126609204503</v>
      </c>
      <c r="Y47" s="157">
        <v>-3.5164151769535135E-2</v>
      </c>
      <c r="Z47" s="59">
        <v>2949.4774693946765</v>
      </c>
      <c r="AA47" s="157">
        <v>-9.1465249945485994E-3</v>
      </c>
    </row>
    <row r="48" spans="2:27">
      <c r="B48" s="49" t="s">
        <v>11</v>
      </c>
      <c r="C48" s="58">
        <v>4388.261893841428</v>
      </c>
      <c r="D48" s="58">
        <v>4462.9386973818091</v>
      </c>
      <c r="E48" s="58">
        <v>4218.4849897879121</v>
      </c>
      <c r="F48" s="58">
        <v>4268.8670078499999</v>
      </c>
      <c r="G48" s="58">
        <v>4387.377003238299</v>
      </c>
      <c r="H48" s="58">
        <v>4427.7493822999986</v>
      </c>
      <c r="I48" s="58">
        <v>4258.0898702800023</v>
      </c>
      <c r="J48" s="58">
        <v>4522.5949199012912</v>
      </c>
      <c r="K48" s="58">
        <v>4616.7741305882901</v>
      </c>
      <c r="L48" s="58">
        <v>4185.7728188241053</v>
      </c>
      <c r="M48" s="58">
        <v>4342.906129517386</v>
      </c>
      <c r="N48" s="58">
        <v>4237.1027435718388</v>
      </c>
      <c r="O48" s="58">
        <v>4037.2664301224549</v>
      </c>
      <c r="P48" s="58">
        <v>4080.8480363116905</v>
      </c>
      <c r="Q48" s="58">
        <v>4028.1620392161226</v>
      </c>
      <c r="R48" s="58">
        <v>3734.0593676157491</v>
      </c>
      <c r="S48" s="58">
        <v>3812.4537456222924</v>
      </c>
      <c r="T48" s="58">
        <v>3859.0805399236215</v>
      </c>
      <c r="U48" s="58">
        <v>3736.6046195793156</v>
      </c>
      <c r="V48" s="5"/>
      <c r="W48" s="156">
        <v>-3.1737072879730599E-2</v>
      </c>
      <c r="X48" s="58">
        <v>3902.9207457378957</v>
      </c>
      <c r="Y48" s="156">
        <v>-4.2613247102238017E-2</v>
      </c>
      <c r="Z48" s="58">
        <v>3801.8645510538877</v>
      </c>
      <c r="AA48" s="156">
        <v>-1.7165243684570952E-2</v>
      </c>
    </row>
    <row r="49" spans="2:27">
      <c r="B49" s="51" t="s">
        <v>12</v>
      </c>
      <c r="C49" s="59">
        <v>5307.3043909514281</v>
      </c>
      <c r="D49" s="59">
        <v>5438.7657414518089</v>
      </c>
      <c r="E49" s="59">
        <v>5105.5689169879124</v>
      </c>
      <c r="F49" s="59">
        <v>5148.20870388</v>
      </c>
      <c r="G49" s="59">
        <v>5321.5021732882988</v>
      </c>
      <c r="H49" s="59">
        <v>5350.4056783499991</v>
      </c>
      <c r="I49" s="59">
        <v>5194.199990330002</v>
      </c>
      <c r="J49" s="59">
        <v>5468.7453495814862</v>
      </c>
      <c r="K49" s="59">
        <v>5534.2430783597829</v>
      </c>
      <c r="L49" s="59">
        <v>5063.9932138909762</v>
      </c>
      <c r="M49" s="59">
        <v>5247.7269981725312</v>
      </c>
      <c r="N49" s="59">
        <v>5098.5788485036419</v>
      </c>
      <c r="O49" s="59">
        <v>4892.7735624139696</v>
      </c>
      <c r="P49" s="59">
        <v>4929.737631073499</v>
      </c>
      <c r="Q49" s="59">
        <v>4874.8546743578418</v>
      </c>
      <c r="R49" s="59">
        <v>4524.296965662581</v>
      </c>
      <c r="S49" s="59">
        <v>4619.7392653594943</v>
      </c>
      <c r="T49" s="59">
        <v>4657.9314118951625</v>
      </c>
      <c r="U49" s="59">
        <v>4550.7092391586311</v>
      </c>
      <c r="V49" s="5"/>
      <c r="W49" s="157">
        <v>-2.3019268266319504E-2</v>
      </c>
      <c r="X49" s="59">
        <v>4721.3119896697153</v>
      </c>
      <c r="Y49" s="157">
        <v>-3.6134606415412662E-2</v>
      </c>
      <c r="Z49" s="59">
        <v>4600.6558809724129</v>
      </c>
      <c r="AA49" s="157">
        <v>-1.0856417673043794E-2</v>
      </c>
    </row>
    <row r="50" spans="2:27">
      <c r="B50" s="49" t="s">
        <v>2</v>
      </c>
      <c r="C50" s="58">
        <v>6117.8386750314276</v>
      </c>
      <c r="D50" s="58">
        <v>6305.7825745118089</v>
      </c>
      <c r="E50" s="58">
        <v>5893.4037608581984</v>
      </c>
      <c r="F50" s="58">
        <v>5931.9970081650863</v>
      </c>
      <c r="G50" s="58">
        <v>6146.3335394625519</v>
      </c>
      <c r="H50" s="58">
        <v>6131.7342833999992</v>
      </c>
      <c r="I50" s="58">
        <v>5999.5850033700017</v>
      </c>
      <c r="J50" s="58">
        <v>6301.3318666514861</v>
      </c>
      <c r="K50" s="58">
        <v>6346.896473401679</v>
      </c>
      <c r="L50" s="58">
        <v>5827.8118227720943</v>
      </c>
      <c r="M50" s="58">
        <v>6044.9499726528638</v>
      </c>
      <c r="N50" s="58">
        <v>5826.4745630152502</v>
      </c>
      <c r="O50" s="58">
        <v>5630.4169624912965</v>
      </c>
      <c r="P50" s="58">
        <v>5691.4022819304873</v>
      </c>
      <c r="Q50" s="58">
        <v>5595.2272211902427</v>
      </c>
      <c r="R50" s="58">
        <v>5215.6839656625807</v>
      </c>
      <c r="S50" s="58">
        <v>5346.958335554682</v>
      </c>
      <c r="T50" s="58">
        <v>5366.1812229784591</v>
      </c>
      <c r="U50" s="58">
        <v>5269.4902747799515</v>
      </c>
      <c r="V50" s="5"/>
      <c r="W50" s="156">
        <v>-1.8018576745874371E-2</v>
      </c>
      <c r="X50" s="58">
        <v>5443.0906054632906</v>
      </c>
      <c r="Y50" s="156">
        <v>-3.1893705849594833E-2</v>
      </c>
      <c r="Z50" s="58">
        <v>5309.6078413985742</v>
      </c>
      <c r="AA50" s="156">
        <v>-7.5556552982745107E-3</v>
      </c>
    </row>
    <row r="51" spans="2:27">
      <c r="B51" s="51" t="s">
        <v>3</v>
      </c>
      <c r="C51" s="59">
        <v>6789.5100531114276</v>
      </c>
      <c r="D51" s="59">
        <v>6951.4631385618086</v>
      </c>
      <c r="E51" s="59">
        <v>6514.8511655321981</v>
      </c>
      <c r="F51" s="59">
        <v>6563.897400235086</v>
      </c>
      <c r="G51" s="59">
        <v>6823.8494314725522</v>
      </c>
      <c r="H51" s="59">
        <v>6747.6946054399996</v>
      </c>
      <c r="I51" s="59">
        <v>6624.6933974000021</v>
      </c>
      <c r="J51" s="59">
        <v>6984.6239467214864</v>
      </c>
      <c r="K51" s="59">
        <v>7032.1752886038958</v>
      </c>
      <c r="L51" s="59">
        <v>6443.2438485794082</v>
      </c>
      <c r="M51" s="59">
        <v>6681.9301317580166</v>
      </c>
      <c r="N51" s="59">
        <v>6398.7255177234565</v>
      </c>
      <c r="O51" s="59">
        <v>6251.4086140508871</v>
      </c>
      <c r="P51" s="59">
        <v>6309.0935085477131</v>
      </c>
      <c r="Q51" s="59">
        <v>6180.8563924407663</v>
      </c>
      <c r="R51" s="59">
        <v>5769.1518564256321</v>
      </c>
      <c r="S51" s="59">
        <v>5948.3984365329752</v>
      </c>
      <c r="T51" s="59">
        <v>5938.5342362641613</v>
      </c>
      <c r="U51" s="59">
        <v>5845.1311533229355</v>
      </c>
      <c r="V51" s="5"/>
      <c r="W51" s="157">
        <v>-1.5728305879058824E-2</v>
      </c>
      <c r="X51" s="59">
        <v>6029.2068860422496</v>
      </c>
      <c r="Y51" s="157">
        <v>-3.0530671147718236E-2</v>
      </c>
      <c r="Z51" s="59">
        <v>5885.3615097409229</v>
      </c>
      <c r="AA51" s="157">
        <v>-6.8356644449796278E-3</v>
      </c>
    </row>
    <row r="52" spans="2:27">
      <c r="B52" s="49" t="s">
        <v>4</v>
      </c>
      <c r="C52" s="58">
        <v>7425.6919364914274</v>
      </c>
      <c r="D52" s="58">
        <v>7591.6176226018088</v>
      </c>
      <c r="E52" s="58">
        <v>7152.945578782198</v>
      </c>
      <c r="F52" s="58">
        <v>7210.8205673050861</v>
      </c>
      <c r="G52" s="58">
        <v>7489.8787055525518</v>
      </c>
      <c r="H52" s="58">
        <v>7366.96502349</v>
      </c>
      <c r="I52" s="58">
        <v>7267.1253914400022</v>
      </c>
      <c r="J52" s="58">
        <v>7676.1694027814865</v>
      </c>
      <c r="K52" s="58">
        <v>7704.7943723074886</v>
      </c>
      <c r="L52" s="58">
        <v>7080.6160632926785</v>
      </c>
      <c r="M52" s="58">
        <v>7335.26194909074</v>
      </c>
      <c r="N52" s="58">
        <v>6999.5432028001605</v>
      </c>
      <c r="O52" s="58">
        <v>6891.4063061031102</v>
      </c>
      <c r="P52" s="58">
        <v>6937.5274466474966</v>
      </c>
      <c r="Q52" s="58">
        <v>6781.9132025476947</v>
      </c>
      <c r="R52" s="58">
        <v>6349.4776223863573</v>
      </c>
      <c r="S52" s="58">
        <v>6544.516516773233</v>
      </c>
      <c r="T52" s="58">
        <v>6534.4286248998951</v>
      </c>
      <c r="U52" s="58">
        <v>6457.4351643362352</v>
      </c>
      <c r="V52" s="5"/>
      <c r="W52" s="156">
        <v>-1.1782738014808336E-2</v>
      </c>
      <c r="X52" s="58">
        <v>6629.5726826509363</v>
      </c>
      <c r="Y52" s="156">
        <v>-2.596510009840769E-2</v>
      </c>
      <c r="Z52" s="58">
        <v>6476.1409213531615</v>
      </c>
      <c r="AA52" s="156">
        <v>-2.8884110528307749E-3</v>
      </c>
    </row>
    <row r="53" spans="2:27">
      <c r="B53" s="51" t="s">
        <v>5</v>
      </c>
      <c r="C53" s="59">
        <v>8005.5001890057301</v>
      </c>
      <c r="D53" s="59">
        <v>8184.6903479751836</v>
      </c>
      <c r="E53" s="59">
        <v>7761.9295670161982</v>
      </c>
      <c r="F53" s="59">
        <v>7824.2206643850859</v>
      </c>
      <c r="G53" s="59">
        <v>8151.0545435825516</v>
      </c>
      <c r="H53" s="59">
        <v>7965.6954675400002</v>
      </c>
      <c r="I53" s="59">
        <v>7898.2708144900025</v>
      </c>
      <c r="J53" s="59">
        <v>8343.2998548014857</v>
      </c>
      <c r="K53" s="59">
        <v>8367.465440355676</v>
      </c>
      <c r="L53" s="59">
        <v>7703.4328994768757</v>
      </c>
      <c r="M53" s="59">
        <v>7989.0939757178703</v>
      </c>
      <c r="N53" s="59">
        <v>7580.8843726232981</v>
      </c>
      <c r="O53" s="59">
        <v>7514.9574158312116</v>
      </c>
      <c r="P53" s="59">
        <v>7561.9200044777372</v>
      </c>
      <c r="Q53" s="59">
        <v>7369.9745666017898</v>
      </c>
      <c r="R53" s="59">
        <v>6926.6306491379601</v>
      </c>
      <c r="S53" s="59">
        <v>7136.3524456229625</v>
      </c>
      <c r="T53" s="59">
        <v>7128.4591966016778</v>
      </c>
      <c r="U53" s="59">
        <v>7075.7157985932381</v>
      </c>
      <c r="V53" s="5"/>
      <c r="W53" s="157">
        <v>-7.3989899575470641E-3</v>
      </c>
      <c r="X53" s="59">
        <v>7224.6673724884258</v>
      </c>
      <c r="Y53" s="157">
        <v>-2.0617083972944705E-2</v>
      </c>
      <c r="Z53" s="59">
        <v>7063.8140971208668</v>
      </c>
      <c r="AA53" s="157">
        <v>1.6848831677525045E-3</v>
      </c>
    </row>
    <row r="54" spans="2:27">
      <c r="B54" s="49" t="s">
        <v>0</v>
      </c>
      <c r="C54" s="58">
        <v>8615.7208522383862</v>
      </c>
      <c r="D54" s="58">
        <v>8798.9420830480376</v>
      </c>
      <c r="E54" s="58">
        <v>8405.9345753556445</v>
      </c>
      <c r="F54" s="58">
        <v>8478.2633724450861</v>
      </c>
      <c r="G54" s="58">
        <v>8831.5924236525516</v>
      </c>
      <c r="H54" s="58">
        <v>8595.4589515999996</v>
      </c>
      <c r="I54" s="58">
        <v>8579.6131135400028</v>
      </c>
      <c r="J54" s="58">
        <v>9051.6839054776065</v>
      </c>
      <c r="K54" s="58">
        <v>9048.8178995982744</v>
      </c>
      <c r="L54" s="58">
        <v>8367.6972303490729</v>
      </c>
      <c r="M54" s="58">
        <v>8678.2037943922805</v>
      </c>
      <c r="N54" s="58">
        <v>8194.6575433898161</v>
      </c>
      <c r="O54" s="58">
        <v>8168.5322606593691</v>
      </c>
      <c r="P54" s="58">
        <v>8233.0655149964714</v>
      </c>
      <c r="Q54" s="58">
        <v>7984.4275961239491</v>
      </c>
      <c r="R54" s="58">
        <v>7549.8881672693633</v>
      </c>
      <c r="S54" s="58">
        <v>7781.4123909252103</v>
      </c>
      <c r="T54" s="58">
        <v>7748.7909674086495</v>
      </c>
      <c r="U54" s="58">
        <v>7729.7565310220325</v>
      </c>
      <c r="V54" s="5"/>
      <c r="W54" s="156">
        <v>-2.4564395228463543E-3</v>
      </c>
      <c r="X54" s="58">
        <v>7859.5169273447291</v>
      </c>
      <c r="Y54" s="156">
        <v>-1.650997097178275E-2</v>
      </c>
      <c r="Z54" s="58">
        <v>7693.363841867741</v>
      </c>
      <c r="AA54" s="156">
        <v>4.7304001087586922E-3</v>
      </c>
    </row>
    <row r="55" spans="2:27">
      <c r="B55" s="51" t="s">
        <v>6</v>
      </c>
      <c r="C55" s="59">
        <v>9222.9304442683861</v>
      </c>
      <c r="D55" s="59">
        <v>9388.4471708954625</v>
      </c>
      <c r="E55" s="59">
        <v>9022.6308343625933</v>
      </c>
      <c r="F55" s="59">
        <v>9100.293525505087</v>
      </c>
      <c r="G55" s="59">
        <v>9480.1315537025512</v>
      </c>
      <c r="H55" s="59">
        <v>9200.7022356500001</v>
      </c>
      <c r="I55" s="59">
        <v>9238.7131736000028</v>
      </c>
      <c r="J55" s="59">
        <v>9731.6789841235022</v>
      </c>
      <c r="K55" s="59">
        <v>9680.9074447531402</v>
      </c>
      <c r="L55" s="59">
        <v>9015.7643600510619</v>
      </c>
      <c r="M55" s="59">
        <v>9324.7281526013503</v>
      </c>
      <c r="N55" s="59">
        <v>8793.37171191173</v>
      </c>
      <c r="O55" s="59">
        <v>8796.7403854104068</v>
      </c>
      <c r="P55" s="59">
        <v>8858.1349612538397</v>
      </c>
      <c r="Q55" s="59">
        <v>8554.2110168342642</v>
      </c>
      <c r="R55" s="59">
        <v>8126.515764329898</v>
      </c>
      <c r="S55" s="59">
        <v>8377.7199843292601</v>
      </c>
      <c r="T55" s="59">
        <v>8313.8909674086499</v>
      </c>
      <c r="U55" s="59">
        <v>8319.7565310220325</v>
      </c>
      <c r="V55" s="5"/>
      <c r="W55" s="157">
        <v>7.0551365616600137E-4</v>
      </c>
      <c r="X55" s="59">
        <v>8446.0945388311811</v>
      </c>
      <c r="Y55" s="157">
        <v>-1.4958156959800295E-2</v>
      </c>
      <c r="Z55" s="59">
        <v>8272.7089053559357</v>
      </c>
      <c r="AA55" s="157">
        <v>5.6870882566213421E-3</v>
      </c>
    </row>
    <row r="56" spans="2:27">
      <c r="V56" s="73"/>
      <c r="Y56" s="140"/>
    </row>
  </sheetData>
  <phoneticPr fontId="50" type="noConversion"/>
  <hyperlinks>
    <hyperlink ref="A4" r:id="rId1" xr:uid="{00000000-0004-0000-0300-000000000000}"/>
  </hyperlinks>
  <pageMargins left="0.70866141732283472" right="0.70866141732283472" top="0.74803149606299213" bottom="0.74803149606299213" header="0.31496062992125984" footer="0.31496062992125984"/>
  <pageSetup paperSize="9" scale="60" orientation="landscape" r:id="rId2"/>
  <headerFooter>
    <oddHeader>&amp;C&amp;"Aptos"&amp;12&amp;K000000 OFFICIAL&amp;1#_x000D_</oddHeader>
  </headerFooter>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G59"/>
  <sheetViews>
    <sheetView zoomScale="60" zoomScaleNormal="60" workbookViewId="0">
      <selection activeCell="A3" sqref="A3"/>
    </sheetView>
  </sheetViews>
  <sheetFormatPr defaultColWidth="9" defaultRowHeight="15.5"/>
  <cols>
    <col min="1" max="1" width="14" style="44" customWidth="1"/>
    <col min="2" max="2" width="14.5" style="44" customWidth="1"/>
    <col min="3" max="3" width="9" style="44" customWidth="1"/>
    <col min="4" max="4" width="11.25" style="44" customWidth="1"/>
    <col min="5" max="8" width="9" style="44" customWidth="1"/>
    <col min="9" max="9" width="9.25" style="44" customWidth="1"/>
    <col min="10" max="21" width="9" style="44" customWidth="1"/>
    <col min="22" max="22" width="10.1640625" style="44" customWidth="1"/>
    <col min="23" max="24" width="16.58203125" style="44" customWidth="1"/>
    <col min="25" max="27" width="14" style="44" customWidth="1"/>
    <col min="28" max="16384" width="9" style="44"/>
  </cols>
  <sheetData>
    <row r="1" spans="1:28">
      <c r="A1" s="75"/>
    </row>
    <row r="3" spans="1:28" ht="20">
      <c r="A3" s="69" t="s">
        <v>93</v>
      </c>
    </row>
    <row r="4" spans="1:28">
      <c r="A4" s="40" t="s">
        <v>79</v>
      </c>
    </row>
    <row r="5" spans="1:28">
      <c r="A5" s="41" t="s">
        <v>77</v>
      </c>
      <c r="F5" s="5"/>
      <c r="G5" s="5"/>
    </row>
    <row r="6" spans="1:28">
      <c r="A6" s="102" t="s">
        <v>99</v>
      </c>
      <c r="B6" s="124">
        <f>'Global Milk Deliveries'!$B$6</f>
        <v>46274</v>
      </c>
      <c r="L6" s="45"/>
    </row>
    <row r="7" spans="1:28">
      <c r="B7" s="43"/>
      <c r="L7" s="45"/>
    </row>
    <row r="8" spans="1:28">
      <c r="B8" s="38" t="s">
        <v>66</v>
      </c>
      <c r="E8" s="126" t="s">
        <v>95</v>
      </c>
      <c r="L8" s="45"/>
      <c r="M8" s="45"/>
      <c r="N8" s="45"/>
      <c r="O8" s="45"/>
      <c r="P8" s="45"/>
      <c r="Q8" s="45"/>
      <c r="R8" s="45"/>
      <c r="S8" s="45"/>
      <c r="T8" s="45"/>
      <c r="U8" s="45"/>
      <c r="W8" s="5"/>
      <c r="X8" s="5"/>
      <c r="Y8" s="5"/>
      <c r="Z8" s="5"/>
      <c r="AA8" s="5"/>
      <c r="AB8" s="5"/>
    </row>
    <row r="9" spans="1:28">
      <c r="B9" s="46"/>
      <c r="C9" s="46" t="s">
        <v>18</v>
      </c>
      <c r="D9" s="46" t="s">
        <v>19</v>
      </c>
      <c r="E9" s="46" t="s">
        <v>20</v>
      </c>
      <c r="F9" s="46" t="s">
        <v>21</v>
      </c>
      <c r="G9" s="46" t="s">
        <v>22</v>
      </c>
      <c r="H9" s="46" t="s">
        <v>23</v>
      </c>
      <c r="I9" s="46" t="s">
        <v>24</v>
      </c>
      <c r="J9" s="46" t="s">
        <v>25</v>
      </c>
      <c r="K9" s="46" t="s">
        <v>26</v>
      </c>
      <c r="L9" s="46" t="s">
        <v>28</v>
      </c>
      <c r="M9" s="46" t="s">
        <v>29</v>
      </c>
      <c r="N9" s="46" t="s">
        <v>48</v>
      </c>
      <c r="O9" s="46" t="s">
        <v>57</v>
      </c>
      <c r="P9" s="46" t="s">
        <v>92</v>
      </c>
      <c r="Q9" s="46" t="s">
        <v>97</v>
      </c>
      <c r="R9" s="46" t="s">
        <v>98</v>
      </c>
      <c r="S9" s="46" t="s">
        <v>101</v>
      </c>
      <c r="T9" s="46" t="s">
        <v>102</v>
      </c>
      <c r="U9" s="46" t="s">
        <v>103</v>
      </c>
      <c r="V9" s="46" t="s">
        <v>105</v>
      </c>
      <c r="W9" s="47"/>
      <c r="X9" s="48" t="s">
        <v>70</v>
      </c>
      <c r="Y9" s="5"/>
      <c r="Z9" s="5"/>
      <c r="AA9" s="5"/>
      <c r="AB9" s="5"/>
    </row>
    <row r="10" spans="1:28">
      <c r="B10" s="49" t="s">
        <v>5</v>
      </c>
      <c r="C10" s="50">
        <v>344.08328288000001</v>
      </c>
      <c r="D10" s="50">
        <v>343.92304148000005</v>
      </c>
      <c r="E10" s="50">
        <v>349.80050180000012</v>
      </c>
      <c r="F10" s="50">
        <v>347.75426768000005</v>
      </c>
      <c r="G10" s="50">
        <v>356.60315387999992</v>
      </c>
      <c r="H10" s="50">
        <v>340.79590627999994</v>
      </c>
      <c r="I10" s="50">
        <v>354.98746736000004</v>
      </c>
      <c r="J10" s="50">
        <v>381.66037676000002</v>
      </c>
      <c r="K10" s="50">
        <v>387.86576544000002</v>
      </c>
      <c r="L10" s="50">
        <v>395.55541032000002</v>
      </c>
      <c r="M10" s="50">
        <v>400.21115136000003</v>
      </c>
      <c r="N10" s="50">
        <v>404.67913480000021</v>
      </c>
      <c r="O10" s="50">
        <v>409.14290987999999</v>
      </c>
      <c r="P10" s="50">
        <v>410.67216316000003</v>
      </c>
      <c r="Q10" s="50">
        <v>417.36021835999998</v>
      </c>
      <c r="R10" s="50">
        <v>411.33384684000004</v>
      </c>
      <c r="S10" s="50">
        <v>414.83584980000001</v>
      </c>
      <c r="T10" s="50">
        <v>418.18343831999994</v>
      </c>
      <c r="U10" s="50">
        <v>421.09044392000004</v>
      </c>
      <c r="V10" s="50">
        <v>432.60118555999992</v>
      </c>
      <c r="W10" s="155"/>
      <c r="X10" s="167">
        <v>2.7335556544205789E-2</v>
      </c>
      <c r="Y10" s="5"/>
      <c r="Z10" s="5"/>
      <c r="AA10" s="5"/>
      <c r="AB10" s="5"/>
    </row>
    <row r="11" spans="1:28">
      <c r="B11" s="51" t="s">
        <v>0</v>
      </c>
      <c r="C11" s="52">
        <v>346.10544685161295</v>
      </c>
      <c r="D11" s="52">
        <v>348.49230750967735</v>
      </c>
      <c r="E11" s="52">
        <v>352.68427265806457</v>
      </c>
      <c r="F11" s="52">
        <v>356.23339254193547</v>
      </c>
      <c r="G11" s="52">
        <v>359.06667352258069</v>
      </c>
      <c r="H11" s="52">
        <v>321.8875359483871</v>
      </c>
      <c r="I11" s="52">
        <v>366.84535184516125</v>
      </c>
      <c r="J11" s="52">
        <v>383.58971663225799</v>
      </c>
      <c r="K11" s="52">
        <v>394.85172658064516</v>
      </c>
      <c r="L11" s="52">
        <v>401.31495301935496</v>
      </c>
      <c r="M11" s="52">
        <v>404.94458520000006</v>
      </c>
      <c r="N11" s="52">
        <v>412.31130371612909</v>
      </c>
      <c r="O11" s="52">
        <v>410.51528427096781</v>
      </c>
      <c r="P11" s="52">
        <v>410.10050496774198</v>
      </c>
      <c r="Q11" s="52">
        <v>420.84404078709679</v>
      </c>
      <c r="R11" s="52">
        <v>414.27680624516125</v>
      </c>
      <c r="S11" s="52">
        <v>419.34437227096771</v>
      </c>
      <c r="T11" s="52">
        <v>422.62564947096791</v>
      </c>
      <c r="U11" s="52">
        <v>421.7146387354839</v>
      </c>
      <c r="V11" s="52">
        <v>431.94920394838704</v>
      </c>
      <c r="W11" s="155"/>
      <c r="X11" s="164">
        <v>2.4268935134885511E-2</v>
      </c>
      <c r="Y11" s="5"/>
      <c r="Z11" s="5"/>
      <c r="AA11" s="5"/>
      <c r="AB11" s="5"/>
    </row>
    <row r="12" spans="1:28">
      <c r="B12" s="49" t="s">
        <v>6</v>
      </c>
      <c r="C12" s="50">
        <v>333.9123242</v>
      </c>
      <c r="D12" s="50">
        <v>334.02692107999991</v>
      </c>
      <c r="E12" s="50">
        <v>345.24414280000002</v>
      </c>
      <c r="F12" s="50">
        <v>348.69402683999999</v>
      </c>
      <c r="G12" s="50">
        <v>350.84870715999995</v>
      </c>
      <c r="H12" s="50">
        <v>323.76758683999998</v>
      </c>
      <c r="I12" s="50">
        <v>357.36454332</v>
      </c>
      <c r="J12" s="50">
        <v>376.51225760000005</v>
      </c>
      <c r="K12" s="50">
        <v>390.54713819999989</v>
      </c>
      <c r="L12" s="50">
        <v>385.50746524000004</v>
      </c>
      <c r="M12" s="50">
        <v>394.88498620000001</v>
      </c>
      <c r="N12" s="50">
        <v>399.33743108000004</v>
      </c>
      <c r="O12" s="50">
        <v>398.2497318799999</v>
      </c>
      <c r="P12" s="50">
        <v>402.74490780000002</v>
      </c>
      <c r="Q12" s="50">
        <v>406.04717552000005</v>
      </c>
      <c r="R12" s="50">
        <v>404.46288984000006</v>
      </c>
      <c r="S12" s="50">
        <v>406.37411306666661</v>
      </c>
      <c r="T12" s="50">
        <v>409.78258060000007</v>
      </c>
      <c r="U12" s="50">
        <v>409.06845428000003</v>
      </c>
      <c r="V12" s="50">
        <v>421.32713438666667</v>
      </c>
      <c r="W12" s="155"/>
      <c r="X12" s="167">
        <v>2.9967307374613145E-2</v>
      </c>
      <c r="Y12" s="5"/>
      <c r="Z12" s="5"/>
      <c r="AA12" s="5"/>
      <c r="AB12" s="5"/>
    </row>
    <row r="13" spans="1:28">
      <c r="B13" s="51" t="s">
        <v>7</v>
      </c>
      <c r="C13" s="52">
        <v>321.1836015870968</v>
      </c>
      <c r="D13" s="52">
        <v>326.95636459354836</v>
      </c>
      <c r="E13" s="52">
        <v>328.01900159999997</v>
      </c>
      <c r="F13" s="52">
        <v>331.22852876129036</v>
      </c>
      <c r="G13" s="52">
        <v>341.60552999999999</v>
      </c>
      <c r="H13" s="52">
        <v>299.75135349677419</v>
      </c>
      <c r="I13" s="52">
        <v>348.00641423225812</v>
      </c>
      <c r="J13" s="52">
        <v>364.59006770322583</v>
      </c>
      <c r="K13" s="52">
        <v>374.32766972903227</v>
      </c>
      <c r="L13" s="52">
        <v>370.70743587096769</v>
      </c>
      <c r="M13" s="52">
        <v>381.45222480000007</v>
      </c>
      <c r="N13" s="52">
        <v>384.92208549677417</v>
      </c>
      <c r="O13" s="52">
        <v>384.5511650322581</v>
      </c>
      <c r="P13" s="52">
        <v>391.48462087741933</v>
      </c>
      <c r="Q13" s="52">
        <v>391.8614936129033</v>
      </c>
      <c r="R13" s="52">
        <v>392.71924718709687</v>
      </c>
      <c r="S13" s="52">
        <v>395.17218085161278</v>
      </c>
      <c r="T13" s="52">
        <v>393.00558274838721</v>
      </c>
      <c r="U13" s="52">
        <v>393.93570340645152</v>
      </c>
      <c r="V13" s="52"/>
      <c r="W13" s="155"/>
      <c r="X13" s="164"/>
      <c r="Y13" s="5"/>
      <c r="Z13" s="5"/>
      <c r="AA13" s="5"/>
      <c r="AB13" s="5"/>
    </row>
    <row r="14" spans="1:28">
      <c r="B14" s="49" t="s">
        <v>8</v>
      </c>
      <c r="C14" s="50">
        <v>312.22981966451619</v>
      </c>
      <c r="D14" s="50">
        <v>315.08221056774192</v>
      </c>
      <c r="E14" s="50">
        <v>317.0123127483871</v>
      </c>
      <c r="F14" s="50">
        <v>323.76594735483866</v>
      </c>
      <c r="G14" s="50">
        <v>330.91681772903218</v>
      </c>
      <c r="H14" s="50">
        <v>305.24404649032255</v>
      </c>
      <c r="I14" s="50">
        <v>338.49468522580645</v>
      </c>
      <c r="J14" s="50">
        <v>353.59434356129032</v>
      </c>
      <c r="K14" s="50">
        <v>363.59885794838726</v>
      </c>
      <c r="L14" s="50">
        <v>359.76810166451622</v>
      </c>
      <c r="M14" s="50">
        <v>370.46965830967741</v>
      </c>
      <c r="N14" s="50">
        <v>370.91952468387103</v>
      </c>
      <c r="O14" s="50">
        <v>373.85775360000008</v>
      </c>
      <c r="P14" s="50">
        <v>375.24713895483887</v>
      </c>
      <c r="Q14" s="50">
        <v>381.05342264516133</v>
      </c>
      <c r="R14" s="50">
        <v>379.91277956129039</v>
      </c>
      <c r="S14" s="50">
        <v>380.22194633548384</v>
      </c>
      <c r="T14" s="50">
        <v>377.77278150967743</v>
      </c>
      <c r="U14" s="50">
        <v>390.45473713548398</v>
      </c>
      <c r="V14" s="50"/>
      <c r="W14" s="155"/>
      <c r="X14" s="167"/>
      <c r="Y14" s="5"/>
      <c r="Z14" s="5"/>
      <c r="AA14" s="5"/>
      <c r="AB14" s="5"/>
    </row>
    <row r="15" spans="1:28">
      <c r="B15" s="51" t="s">
        <v>9</v>
      </c>
      <c r="C15" s="52">
        <v>307.55827899999997</v>
      </c>
      <c r="D15" s="52">
        <v>311.22117080000004</v>
      </c>
      <c r="E15" s="52">
        <v>306.26048551999997</v>
      </c>
      <c r="F15" s="52">
        <v>319.48800843999999</v>
      </c>
      <c r="G15" s="52">
        <v>325.27029507999998</v>
      </c>
      <c r="H15" s="52">
        <v>298.38923372000011</v>
      </c>
      <c r="I15" s="52">
        <v>331.88745560000001</v>
      </c>
      <c r="J15" s="52">
        <v>348.90800575999998</v>
      </c>
      <c r="K15" s="52">
        <v>356.15674399999995</v>
      </c>
      <c r="L15" s="52">
        <v>348.08478580000002</v>
      </c>
      <c r="M15" s="52">
        <v>364.56342867999984</v>
      </c>
      <c r="N15" s="52">
        <v>364.12640668000012</v>
      </c>
      <c r="O15" s="52">
        <v>365.83532456</v>
      </c>
      <c r="P15" s="52">
        <v>370.34927624000011</v>
      </c>
      <c r="Q15" s="52">
        <v>369.44286024000002</v>
      </c>
      <c r="R15" s="52">
        <v>372.88465128000001</v>
      </c>
      <c r="S15" s="52">
        <v>369.27674274666668</v>
      </c>
      <c r="T15" s="52">
        <v>369.45936996000012</v>
      </c>
      <c r="U15" s="52">
        <v>384.67064904000006</v>
      </c>
      <c r="V15" s="52"/>
      <c r="W15" s="155"/>
      <c r="X15" s="164"/>
      <c r="Y15" s="5"/>
      <c r="Z15" s="5"/>
      <c r="AA15" s="5"/>
      <c r="AB15" s="5"/>
    </row>
    <row r="16" spans="1:28">
      <c r="B16" s="49" t="s">
        <v>10</v>
      </c>
      <c r="C16" s="50">
        <v>304.36812282580644</v>
      </c>
      <c r="D16" s="50">
        <v>306.04039769032244</v>
      </c>
      <c r="E16" s="50">
        <v>302.44240652903233</v>
      </c>
      <c r="F16" s="50">
        <v>312.67060099354831</v>
      </c>
      <c r="G16" s="50">
        <v>316.07028754838711</v>
      </c>
      <c r="H16" s="50">
        <v>301.42707441290315</v>
      </c>
      <c r="I16" s="50">
        <v>326.5644545419355</v>
      </c>
      <c r="J16" s="50">
        <v>333.74226677419358</v>
      </c>
      <c r="K16" s="50">
        <v>351.35816934193548</v>
      </c>
      <c r="L16" s="50">
        <v>339.69297135483873</v>
      </c>
      <c r="M16" s="50">
        <v>358.10303218064513</v>
      </c>
      <c r="N16" s="50">
        <v>357.17604429677425</v>
      </c>
      <c r="O16" s="50">
        <v>358.54631972903223</v>
      </c>
      <c r="P16" s="50">
        <v>361.80659783225809</v>
      </c>
      <c r="Q16" s="50">
        <v>360.52811268387097</v>
      </c>
      <c r="R16" s="50">
        <v>366.73194541935487</v>
      </c>
      <c r="S16" s="50">
        <v>360.14147129032261</v>
      </c>
      <c r="T16" s="50">
        <v>362.92249199999998</v>
      </c>
      <c r="U16" s="50">
        <v>381.69438824516124</v>
      </c>
      <c r="V16" s="50"/>
      <c r="W16" s="155"/>
      <c r="X16" s="167"/>
      <c r="Y16" s="5"/>
      <c r="Z16" s="5"/>
      <c r="AA16" s="5"/>
      <c r="AB16" s="5"/>
    </row>
    <row r="17" spans="2:28">
      <c r="B17" s="51" t="s">
        <v>11</v>
      </c>
      <c r="C17" s="52">
        <v>300.11951712000001</v>
      </c>
      <c r="D17" s="52">
        <v>301.44968260000002</v>
      </c>
      <c r="E17" s="52">
        <v>298.5889689600001</v>
      </c>
      <c r="F17" s="52">
        <v>307.90822031999988</v>
      </c>
      <c r="G17" s="52">
        <v>312.85563308000002</v>
      </c>
      <c r="H17" s="52">
        <v>322.24901631999995</v>
      </c>
      <c r="I17" s="52">
        <v>323.05248935999992</v>
      </c>
      <c r="J17" s="52">
        <v>329.23910228000005</v>
      </c>
      <c r="K17" s="52">
        <v>345.6788987600001</v>
      </c>
      <c r="L17" s="52">
        <v>334.10687992000004</v>
      </c>
      <c r="M17" s="52">
        <v>355.29985716000004</v>
      </c>
      <c r="N17" s="52">
        <v>352.10959656000006</v>
      </c>
      <c r="O17" s="52">
        <v>353.91919136000001</v>
      </c>
      <c r="P17" s="52">
        <v>357.54647396000001</v>
      </c>
      <c r="Q17" s="52">
        <v>355.36460115999995</v>
      </c>
      <c r="R17" s="52">
        <v>362.53856008000002</v>
      </c>
      <c r="S17" s="52">
        <v>352.79264575999997</v>
      </c>
      <c r="T17" s="52">
        <v>359.38293752000004</v>
      </c>
      <c r="U17" s="52">
        <v>377.28918559999994</v>
      </c>
      <c r="V17" s="52"/>
      <c r="W17" s="155"/>
      <c r="X17" s="164"/>
      <c r="Y17" s="5"/>
      <c r="Z17" s="5"/>
      <c r="AA17" s="5"/>
      <c r="AB17" s="5"/>
    </row>
    <row r="18" spans="2:28">
      <c r="B18" s="49" t="s">
        <v>12</v>
      </c>
      <c r="C18" s="50">
        <v>306.14064646451601</v>
      </c>
      <c r="D18" s="50">
        <v>307.95953516129026</v>
      </c>
      <c r="E18" s="50">
        <v>304.47213092903218</v>
      </c>
      <c r="F18" s="50">
        <v>307.99086290322577</v>
      </c>
      <c r="G18" s="50">
        <v>319.05770101935485</v>
      </c>
      <c r="H18" s="50">
        <v>288.39536032258064</v>
      </c>
      <c r="I18" s="50">
        <v>329.25237480000004</v>
      </c>
      <c r="J18" s="50">
        <v>332.97880970322564</v>
      </c>
      <c r="K18" s="50">
        <v>351.75759805161294</v>
      </c>
      <c r="L18" s="50">
        <v>342.12243774193541</v>
      </c>
      <c r="M18" s="50">
        <v>358.81260553548395</v>
      </c>
      <c r="N18" s="50">
        <v>355.0664341548387</v>
      </c>
      <c r="O18" s="50">
        <v>359.83138370322587</v>
      </c>
      <c r="P18" s="50">
        <v>360.60862498064517</v>
      </c>
      <c r="Q18" s="50">
        <v>356.16415823225805</v>
      </c>
      <c r="R18" s="50">
        <v>359.80757461935485</v>
      </c>
      <c r="S18" s="50">
        <v>358.81511175483871</v>
      </c>
      <c r="T18" s="50">
        <v>356.32236332903227</v>
      </c>
      <c r="U18" s="50">
        <v>380.28400379354832</v>
      </c>
      <c r="V18" s="50"/>
      <c r="W18" s="155"/>
      <c r="X18" s="167"/>
      <c r="Y18" s="5"/>
      <c r="Z18" s="5"/>
      <c r="AA18" s="5"/>
      <c r="AB18" s="5"/>
    </row>
    <row r="19" spans="2:28">
      <c r="B19" s="51" t="s">
        <v>2</v>
      </c>
      <c r="C19" s="52">
        <v>318.04706806451605</v>
      </c>
      <c r="D19" s="52">
        <v>317.51480972903227</v>
      </c>
      <c r="E19" s="52">
        <v>309.87835935483878</v>
      </c>
      <c r="F19" s="52">
        <v>320.4752813419355</v>
      </c>
      <c r="G19" s="52">
        <v>316.53550451612904</v>
      </c>
      <c r="H19" s="52">
        <v>326.46389249032256</v>
      </c>
      <c r="I19" s="52">
        <v>342.72956938064516</v>
      </c>
      <c r="J19" s="52">
        <v>339.53977869677431</v>
      </c>
      <c r="K19" s="52">
        <v>357.09584527741936</v>
      </c>
      <c r="L19" s="52">
        <v>354.21682579354842</v>
      </c>
      <c r="M19" s="52">
        <v>370.05581883870968</v>
      </c>
      <c r="N19" s="52">
        <v>363.13144803870966</v>
      </c>
      <c r="O19" s="52">
        <v>369.24474360000011</v>
      </c>
      <c r="P19" s="52">
        <v>367.30430326451619</v>
      </c>
      <c r="Q19" s="52">
        <v>365.64080016774193</v>
      </c>
      <c r="R19" s="52">
        <v>370.75066815483871</v>
      </c>
      <c r="S19" s="52">
        <v>368.68053096774184</v>
      </c>
      <c r="T19" s="52">
        <v>365.3428733419355</v>
      </c>
      <c r="U19" s="52">
        <v>384.42740143225808</v>
      </c>
      <c r="V19" s="52"/>
      <c r="W19" s="155"/>
      <c r="X19" s="164"/>
      <c r="Y19" s="5"/>
      <c r="Z19" s="5"/>
      <c r="AA19" s="5"/>
      <c r="AB19" s="5"/>
    </row>
    <row r="20" spans="2:28">
      <c r="B20" s="49" t="s">
        <v>3</v>
      </c>
      <c r="C20" s="127">
        <v>329.84880099310345</v>
      </c>
      <c r="D20" s="50">
        <v>329.00507584285708</v>
      </c>
      <c r="E20" s="50">
        <v>322.94295638571424</v>
      </c>
      <c r="F20" s="50">
        <v>330.81837029999997</v>
      </c>
      <c r="G20" s="127">
        <v>348.72882115862075</v>
      </c>
      <c r="H20" s="50">
        <v>337.15380192857145</v>
      </c>
      <c r="I20" s="50">
        <v>353.53380270000014</v>
      </c>
      <c r="J20" s="50">
        <v>348.46434749999992</v>
      </c>
      <c r="K20" s="127">
        <v>370.12347595862065</v>
      </c>
      <c r="L20" s="50">
        <v>368.72343878571434</v>
      </c>
      <c r="M20" s="50">
        <v>380.12520402857132</v>
      </c>
      <c r="N20" s="50">
        <v>377.44133400000004</v>
      </c>
      <c r="O20" s="127">
        <v>382.28038986206894</v>
      </c>
      <c r="P20" s="50">
        <v>381.45291848571435</v>
      </c>
      <c r="Q20" s="50">
        <v>382.7573944714286</v>
      </c>
      <c r="R20" s="50">
        <v>387.34508494285728</v>
      </c>
      <c r="S20" s="127">
        <v>388.44290238620692</v>
      </c>
      <c r="T20" s="127">
        <v>380.46649740000004</v>
      </c>
      <c r="U20" s="50">
        <v>400.20737387142862</v>
      </c>
      <c r="V20" s="127"/>
      <c r="W20" s="155"/>
      <c r="X20" s="167"/>
      <c r="Y20" s="5"/>
      <c r="Z20" s="5"/>
      <c r="AA20" s="5"/>
      <c r="AB20" s="5"/>
    </row>
    <row r="21" spans="2:28">
      <c r="B21" s="51" t="s">
        <v>4</v>
      </c>
      <c r="C21" s="52">
        <v>334.99600300645164</v>
      </c>
      <c r="D21" s="52">
        <v>334.66267583225806</v>
      </c>
      <c r="E21" s="52">
        <v>332.86634310967747</v>
      </c>
      <c r="F21" s="52">
        <v>341.51405299354843</v>
      </c>
      <c r="G21" s="52">
        <v>347.81468845161294</v>
      </c>
      <c r="H21" s="52">
        <v>343.372101367742</v>
      </c>
      <c r="I21" s="52">
        <v>364.1784211741936</v>
      </c>
      <c r="J21" s="52">
        <v>359.20921474838707</v>
      </c>
      <c r="K21" s="52">
        <v>380.60668904516132</v>
      </c>
      <c r="L21" s="52">
        <v>386.01417058064516</v>
      </c>
      <c r="M21" s="52">
        <v>389.62688578064524</v>
      </c>
      <c r="N21" s="52">
        <v>392.86366807741939</v>
      </c>
      <c r="O21" s="52">
        <v>398.02554011612904</v>
      </c>
      <c r="P21" s="52">
        <v>403.43740753548394</v>
      </c>
      <c r="Q21" s="52">
        <v>398.64896218064519</v>
      </c>
      <c r="R21" s="52">
        <v>403.13509482580645</v>
      </c>
      <c r="S21" s="52">
        <v>406.51755112258064</v>
      </c>
      <c r="T21" s="52">
        <v>403.26071907096764</v>
      </c>
      <c r="U21" s="52">
        <v>419.30675045161286</v>
      </c>
      <c r="V21" s="52"/>
      <c r="W21" s="155"/>
      <c r="X21" s="164"/>
      <c r="Y21" s="5"/>
      <c r="Z21" s="5"/>
      <c r="AA21" s="5"/>
      <c r="AB21" s="5"/>
    </row>
    <row r="22" spans="2:28">
      <c r="B22" s="53" t="s">
        <v>27</v>
      </c>
      <c r="C22" s="54">
        <v>321.50548985573772</v>
      </c>
      <c r="D22" s="54">
        <v>322.98280530410955</v>
      </c>
      <c r="E22" s="54">
        <v>322.48724763287669</v>
      </c>
      <c r="F22" s="54">
        <v>329.00955819287674</v>
      </c>
      <c r="G22" s="54">
        <v>335.36489829508196</v>
      </c>
      <c r="H22" s="54">
        <v>317.20312616219172</v>
      </c>
      <c r="I22" s="54">
        <v>344.70113575890412</v>
      </c>
      <c r="J22" s="54">
        <v>354.33195653260276</v>
      </c>
      <c r="K22" s="54">
        <v>368.64079352459021</v>
      </c>
      <c r="L22" s="54">
        <v>365.45434603068492</v>
      </c>
      <c r="M22" s="54">
        <v>377.34163710904102</v>
      </c>
      <c r="N22" s="54">
        <v>377.81928818630143</v>
      </c>
      <c r="O22" s="54">
        <v>380.30678668852465</v>
      </c>
      <c r="P22" s="54">
        <v>382.71159315945209</v>
      </c>
      <c r="Q22" s="54">
        <v>383.78252987178087</v>
      </c>
      <c r="R22" s="54">
        <v>385.45100935890423</v>
      </c>
      <c r="S22" s="54">
        <v>386.07921318575336</v>
      </c>
      <c r="T22" s="54">
        <v>384.87727377258062</v>
      </c>
      <c r="U22" s="54">
        <v>397.01197749261905</v>
      </c>
      <c r="V22" s="54"/>
      <c r="W22" s="158"/>
      <c r="X22" s="161">
        <v>2.7190599684568148E-2</v>
      </c>
      <c r="Y22" s="5"/>
      <c r="Z22" s="5"/>
      <c r="AA22" s="5"/>
      <c r="AB22" s="5"/>
    </row>
    <row r="23" spans="2:28">
      <c r="B23" s="43"/>
      <c r="C23" s="5"/>
      <c r="D23" s="5"/>
      <c r="E23" s="5"/>
      <c r="F23" s="5"/>
      <c r="G23" s="5"/>
      <c r="H23" s="5"/>
      <c r="I23" s="5"/>
      <c r="J23" s="5"/>
      <c r="K23" s="55"/>
      <c r="L23" s="56"/>
      <c r="M23" s="56"/>
      <c r="N23" s="56"/>
      <c r="O23" s="56"/>
      <c r="P23" s="142"/>
      <c r="Q23" s="76"/>
      <c r="R23" s="76"/>
      <c r="S23" s="76"/>
      <c r="T23" s="76"/>
      <c r="U23" s="76"/>
      <c r="V23" s="76"/>
      <c r="W23" s="5"/>
      <c r="X23" s="5"/>
      <c r="Y23" s="5"/>
      <c r="Z23" s="5"/>
      <c r="AA23" s="5"/>
      <c r="AB23" s="5"/>
    </row>
    <row r="24" spans="2:28">
      <c r="B24" s="5"/>
      <c r="C24" s="5"/>
      <c r="D24" s="5"/>
      <c r="E24" s="5"/>
      <c r="F24" s="5"/>
      <c r="G24" s="5"/>
      <c r="H24" s="5"/>
      <c r="I24" s="5"/>
      <c r="J24" s="57"/>
      <c r="K24" s="57"/>
      <c r="L24" s="42"/>
      <c r="M24" s="42"/>
      <c r="N24" s="42"/>
      <c r="O24" s="42"/>
      <c r="P24" s="42"/>
      <c r="U24" s="42"/>
      <c r="V24" s="42"/>
      <c r="W24" s="57"/>
      <c r="X24" s="5"/>
      <c r="Y24" s="5"/>
      <c r="Z24" s="5"/>
      <c r="AA24" s="5"/>
      <c r="AB24" s="5"/>
    </row>
    <row r="25" spans="2:28">
      <c r="B25" s="38" t="s">
        <v>67</v>
      </c>
      <c r="C25" s="38"/>
      <c r="D25" s="5"/>
      <c r="E25" s="125" t="s">
        <v>96</v>
      </c>
      <c r="F25" s="5"/>
      <c r="G25" s="5"/>
      <c r="H25" s="5"/>
      <c r="I25" s="5"/>
      <c r="J25" s="43"/>
      <c r="K25" s="42"/>
      <c r="L25" s="42"/>
      <c r="M25" s="42"/>
      <c r="N25" s="42"/>
      <c r="O25" s="42"/>
      <c r="P25" s="42"/>
      <c r="Q25" s="42"/>
      <c r="R25" s="42"/>
      <c r="S25" s="42"/>
      <c r="T25" s="42"/>
      <c r="U25" s="42"/>
      <c r="V25" s="42"/>
      <c r="W25" s="57"/>
      <c r="X25" s="5"/>
      <c r="Y25" s="5"/>
      <c r="Z25" s="5"/>
      <c r="AA25" s="5"/>
      <c r="AB25" s="5"/>
    </row>
    <row r="26" spans="2:28" ht="33.75" customHeight="1">
      <c r="B26" s="46"/>
      <c r="C26" s="46" t="s">
        <v>18</v>
      </c>
      <c r="D26" s="46" t="s">
        <v>19</v>
      </c>
      <c r="E26" s="46" t="s">
        <v>20</v>
      </c>
      <c r="F26" s="46" t="s">
        <v>21</v>
      </c>
      <c r="G26" s="46" t="s">
        <v>22</v>
      </c>
      <c r="H26" s="46" t="s">
        <v>23</v>
      </c>
      <c r="I26" s="46" t="s">
        <v>24</v>
      </c>
      <c r="J26" s="46" t="s">
        <v>25</v>
      </c>
      <c r="K26" s="46" t="s">
        <v>26</v>
      </c>
      <c r="L26" s="46" t="s">
        <v>28</v>
      </c>
      <c r="M26" s="46" t="s">
        <v>29</v>
      </c>
      <c r="N26" s="46" t="s">
        <v>48</v>
      </c>
      <c r="O26" s="46" t="s">
        <v>57</v>
      </c>
      <c r="P26" s="46" t="s">
        <v>92</v>
      </c>
      <c r="Q26" s="46" t="s">
        <v>97</v>
      </c>
      <c r="R26" s="46" t="s">
        <v>98</v>
      </c>
      <c r="S26" s="46" t="s">
        <v>101</v>
      </c>
      <c r="T26" s="46" t="s">
        <v>102</v>
      </c>
      <c r="U26" s="46" t="s">
        <v>103</v>
      </c>
      <c r="V26" s="46" t="s">
        <v>105</v>
      </c>
      <c r="W26" s="42"/>
      <c r="X26" s="48" t="s">
        <v>70</v>
      </c>
      <c r="Y26" s="46" t="s">
        <v>43</v>
      </c>
      <c r="Z26" s="48" t="s">
        <v>71</v>
      </c>
      <c r="AA26" s="48" t="s">
        <v>44</v>
      </c>
      <c r="AB26" s="48" t="s">
        <v>72</v>
      </c>
    </row>
    <row r="27" spans="2:28">
      <c r="B27" s="49" t="s">
        <v>5</v>
      </c>
      <c r="C27" s="58">
        <v>10322.4984864</v>
      </c>
      <c r="D27" s="58">
        <v>10317.691244400001</v>
      </c>
      <c r="E27" s="58">
        <v>10494.015054000003</v>
      </c>
      <c r="F27" s="58">
        <v>10432.628030400001</v>
      </c>
      <c r="G27" s="58">
        <v>10698.094616399998</v>
      </c>
      <c r="H27" s="58">
        <v>10223.877188399998</v>
      </c>
      <c r="I27" s="58">
        <v>10649.624020800002</v>
      </c>
      <c r="J27" s="58">
        <v>11449.811302800001</v>
      </c>
      <c r="K27" s="58">
        <v>11635.9729632</v>
      </c>
      <c r="L27" s="58">
        <v>11866.6623096</v>
      </c>
      <c r="M27" s="58">
        <v>12006.3345408</v>
      </c>
      <c r="N27" s="58">
        <v>12140.374044000006</v>
      </c>
      <c r="O27" s="58">
        <v>12274.2872964</v>
      </c>
      <c r="P27" s="58">
        <v>12320.1648948</v>
      </c>
      <c r="Q27" s="58">
        <v>12520.8065508</v>
      </c>
      <c r="R27" s="58">
        <v>12340.015405200002</v>
      </c>
      <c r="S27" s="58">
        <v>12445.075494000001</v>
      </c>
      <c r="T27" s="58">
        <v>12545.503149599997</v>
      </c>
      <c r="U27" s="58">
        <v>12632.713317600001</v>
      </c>
      <c r="V27" s="58">
        <v>12978.035566799997</v>
      </c>
      <c r="W27" s="5"/>
      <c r="X27" s="156">
        <v>2.7335556544205827E-2</v>
      </c>
      <c r="Y27" s="58">
        <v>12496.82278344</v>
      </c>
      <c r="Z27" s="156">
        <v>3.8506810226809796E-2</v>
      </c>
      <c r="AA27" s="58">
        <v>12541.097320399998</v>
      </c>
      <c r="AB27" s="156">
        <v>3.4840511578620115E-2</v>
      </c>
    </row>
    <row r="28" spans="2:28">
      <c r="B28" s="51" t="s">
        <v>0</v>
      </c>
      <c r="C28" s="59">
        <v>10729.268852400002</v>
      </c>
      <c r="D28" s="59">
        <v>10803.261532799997</v>
      </c>
      <c r="E28" s="59">
        <v>10933.212452400001</v>
      </c>
      <c r="F28" s="59">
        <v>11043.2351688</v>
      </c>
      <c r="G28" s="59">
        <v>11131.066879200001</v>
      </c>
      <c r="H28" s="59">
        <v>9978.5136144000007</v>
      </c>
      <c r="I28" s="59">
        <v>11372.205907199999</v>
      </c>
      <c r="J28" s="59">
        <v>11891.281215599998</v>
      </c>
      <c r="K28" s="59">
        <v>12240.403523999999</v>
      </c>
      <c r="L28" s="59">
        <v>12440.763543600004</v>
      </c>
      <c r="M28" s="59">
        <v>12553.282141200001</v>
      </c>
      <c r="N28" s="59">
        <v>12781.650415200002</v>
      </c>
      <c r="O28" s="59">
        <v>12725.973812400001</v>
      </c>
      <c r="P28" s="59">
        <v>12713.115654000001</v>
      </c>
      <c r="Q28" s="59">
        <v>13046.165264400001</v>
      </c>
      <c r="R28" s="59">
        <v>12842.580993599999</v>
      </c>
      <c r="S28" s="59">
        <v>12999.6755404</v>
      </c>
      <c r="T28" s="59">
        <v>13101.395133600005</v>
      </c>
      <c r="U28" s="59">
        <v>13073.153800800001</v>
      </c>
      <c r="V28" s="59">
        <v>13390.425322399999</v>
      </c>
      <c r="W28" s="5"/>
      <c r="X28" s="157">
        <v>2.4268935134885563E-2</v>
      </c>
      <c r="Y28" s="59">
        <v>13012.594146560001</v>
      </c>
      <c r="Z28" s="157">
        <v>2.9035807279049086E-2</v>
      </c>
      <c r="AA28" s="59">
        <v>13058.074824933334</v>
      </c>
      <c r="AB28" s="157">
        <v>2.5451722548875955E-2</v>
      </c>
    </row>
    <row r="29" spans="2:28">
      <c r="B29" s="49" t="s">
        <v>6</v>
      </c>
      <c r="C29" s="58">
        <v>10017.369726000001</v>
      </c>
      <c r="D29" s="58">
        <v>10020.807632399998</v>
      </c>
      <c r="E29" s="58">
        <v>10357.324284</v>
      </c>
      <c r="F29" s="58">
        <v>10460.820805199999</v>
      </c>
      <c r="G29" s="58">
        <v>10525.461214799998</v>
      </c>
      <c r="H29" s="58">
        <v>9713.027605199999</v>
      </c>
      <c r="I29" s="58">
        <v>10720.9362996</v>
      </c>
      <c r="J29" s="58">
        <v>11295.367728000001</v>
      </c>
      <c r="K29" s="58">
        <v>11716.414145999997</v>
      </c>
      <c r="L29" s="58">
        <v>11565.223957200002</v>
      </c>
      <c r="M29" s="58">
        <v>11846.549586000001</v>
      </c>
      <c r="N29" s="58">
        <v>11980.122932400001</v>
      </c>
      <c r="O29" s="58">
        <v>11947.491956399997</v>
      </c>
      <c r="P29" s="58">
        <v>12082.347234000001</v>
      </c>
      <c r="Q29" s="58">
        <v>12181.415265600002</v>
      </c>
      <c r="R29" s="58">
        <v>12133.886695200003</v>
      </c>
      <c r="S29" s="58">
        <v>12191.223391999998</v>
      </c>
      <c r="T29" s="58">
        <v>12293.477418000002</v>
      </c>
      <c r="U29" s="58">
        <v>12272.053628400001</v>
      </c>
      <c r="V29" s="58">
        <v>12639.814031600001</v>
      </c>
      <c r="W29" s="5"/>
      <c r="X29" s="156">
        <v>2.9967307374613193E-2</v>
      </c>
      <c r="Y29" s="58">
        <v>12214.411279840002</v>
      </c>
      <c r="Z29" s="156">
        <v>3.4827937426843425E-2</v>
      </c>
      <c r="AA29" s="58">
        <v>12252.251479466669</v>
      </c>
      <c r="AB29" s="156">
        <v>3.1631945588354915E-2</v>
      </c>
    </row>
    <row r="30" spans="2:28">
      <c r="B30" s="51" t="s">
        <v>7</v>
      </c>
      <c r="C30" s="59">
        <v>9956.6916492</v>
      </c>
      <c r="D30" s="59">
        <v>10135.647302399999</v>
      </c>
      <c r="E30" s="59">
        <v>10168.589049599999</v>
      </c>
      <c r="F30" s="59">
        <v>10268.084391600001</v>
      </c>
      <c r="G30" s="59">
        <v>10589.771429999999</v>
      </c>
      <c r="H30" s="59">
        <v>9292.2919583999992</v>
      </c>
      <c r="I30" s="59">
        <v>10788.198841200001</v>
      </c>
      <c r="J30" s="59">
        <v>11302.292098800001</v>
      </c>
      <c r="K30" s="59">
        <v>11604.1577616</v>
      </c>
      <c r="L30" s="59">
        <v>11491.930511999999</v>
      </c>
      <c r="M30" s="59">
        <v>11825.018968800003</v>
      </c>
      <c r="N30" s="59">
        <v>11932.5846504</v>
      </c>
      <c r="O30" s="59">
        <v>11921.086116</v>
      </c>
      <c r="P30" s="59">
        <v>12136.023247199999</v>
      </c>
      <c r="Q30" s="59">
        <v>12147.706302000002</v>
      </c>
      <c r="R30" s="59">
        <v>12174.296662800003</v>
      </c>
      <c r="S30" s="59">
        <v>12250.337606399997</v>
      </c>
      <c r="T30" s="59">
        <v>12183.173065200004</v>
      </c>
      <c r="U30" s="59">
        <v>12212.006805599996</v>
      </c>
      <c r="V30" s="59"/>
      <c r="W30" s="5"/>
      <c r="X30" s="157"/>
      <c r="Y30" s="59">
        <v>12193.504088400001</v>
      </c>
      <c r="Z30" s="157"/>
      <c r="AA30" s="59">
        <v>12215.172492399999</v>
      </c>
      <c r="AB30" s="157"/>
    </row>
    <row r="31" spans="2:28" ht="15" customHeight="1">
      <c r="B31" s="49" t="s">
        <v>8</v>
      </c>
      <c r="C31" s="58">
        <v>9679.1244096000009</v>
      </c>
      <c r="D31" s="58">
        <v>9767.5485275999999</v>
      </c>
      <c r="E31" s="58">
        <v>9827.3816951999997</v>
      </c>
      <c r="F31" s="58">
        <v>10036.744367999998</v>
      </c>
      <c r="G31" s="58">
        <v>10258.421349599997</v>
      </c>
      <c r="H31" s="58">
        <v>9462.5654411999985</v>
      </c>
      <c r="I31" s="58">
        <v>10493.335241999999</v>
      </c>
      <c r="J31" s="58">
        <v>10961.4246504</v>
      </c>
      <c r="K31" s="58">
        <v>11271.564596400005</v>
      </c>
      <c r="L31" s="58">
        <v>11152.811151600003</v>
      </c>
      <c r="M31" s="58">
        <v>11484.5594076</v>
      </c>
      <c r="N31" s="58">
        <v>11498.505265200001</v>
      </c>
      <c r="O31" s="58">
        <v>11589.590361600003</v>
      </c>
      <c r="P31" s="58">
        <v>11632.661307600005</v>
      </c>
      <c r="Q31" s="58">
        <v>11812.656102000001</v>
      </c>
      <c r="R31" s="58">
        <v>11777.296166400001</v>
      </c>
      <c r="S31" s="58">
        <v>11786.8803364</v>
      </c>
      <c r="T31" s="58">
        <v>11710.956226800001</v>
      </c>
      <c r="U31" s="58">
        <v>12104.096851200004</v>
      </c>
      <c r="V31" s="58"/>
      <c r="W31" s="5"/>
      <c r="X31" s="156"/>
      <c r="Y31" s="58">
        <v>11838.377136560001</v>
      </c>
      <c r="Z31" s="156"/>
      <c r="AA31" s="58">
        <v>11867.311138133335</v>
      </c>
      <c r="AB31" s="156"/>
    </row>
    <row r="32" spans="2:28">
      <c r="B32" s="51" t="s">
        <v>9</v>
      </c>
      <c r="C32" s="59">
        <v>9226.7483699999993</v>
      </c>
      <c r="D32" s="59">
        <v>9336.6351240000004</v>
      </c>
      <c r="E32" s="59">
        <v>9187.8145655999997</v>
      </c>
      <c r="F32" s="59">
        <v>9584.6402531999993</v>
      </c>
      <c r="G32" s="59">
        <v>9758.1088523999988</v>
      </c>
      <c r="H32" s="59">
        <v>8951.6770116000025</v>
      </c>
      <c r="I32" s="59">
        <v>9956.6236680000002</v>
      </c>
      <c r="J32" s="59">
        <v>10467.240172799999</v>
      </c>
      <c r="K32" s="59">
        <v>10684.702319999999</v>
      </c>
      <c r="L32" s="59">
        <v>10442.543574000001</v>
      </c>
      <c r="M32" s="59">
        <v>10936.902860399996</v>
      </c>
      <c r="N32" s="59">
        <v>10923.792200400003</v>
      </c>
      <c r="O32" s="59">
        <v>10975.0597368</v>
      </c>
      <c r="P32" s="59">
        <v>11110.478287200003</v>
      </c>
      <c r="Q32" s="59">
        <v>11083.2858072</v>
      </c>
      <c r="R32" s="59">
        <v>11186.5395384</v>
      </c>
      <c r="S32" s="59">
        <v>11078.3022824</v>
      </c>
      <c r="T32" s="59">
        <v>11083.781098800004</v>
      </c>
      <c r="U32" s="59">
        <v>11540.119471200001</v>
      </c>
      <c r="V32" s="59"/>
      <c r="W32" s="5"/>
      <c r="X32" s="157"/>
      <c r="Y32" s="59">
        <v>11194.405639600001</v>
      </c>
      <c r="Z32" s="157"/>
      <c r="AA32" s="59">
        <v>11234.067617466668</v>
      </c>
      <c r="AB32" s="157"/>
    </row>
    <row r="33" spans="2:33">
      <c r="B33" s="49" t="s">
        <v>10</v>
      </c>
      <c r="C33" s="58">
        <v>9435.4118075999995</v>
      </c>
      <c r="D33" s="58">
        <v>9487.2523283999963</v>
      </c>
      <c r="E33" s="58">
        <v>9375.7146024000012</v>
      </c>
      <c r="F33" s="58">
        <v>9692.7886307999979</v>
      </c>
      <c r="G33" s="58">
        <v>9798.1789140000001</v>
      </c>
      <c r="H33" s="58">
        <v>9344.2393067999983</v>
      </c>
      <c r="I33" s="58">
        <v>10123.4980908</v>
      </c>
      <c r="J33" s="58">
        <v>10346.010270000001</v>
      </c>
      <c r="K33" s="58">
        <v>10892.103249600001</v>
      </c>
      <c r="L33" s="58">
        <v>10530.482112000002</v>
      </c>
      <c r="M33" s="58">
        <v>11101.193997599999</v>
      </c>
      <c r="N33" s="58">
        <v>11072.457373200003</v>
      </c>
      <c r="O33" s="58">
        <v>11114.9359116</v>
      </c>
      <c r="P33" s="58">
        <v>11216.004532800001</v>
      </c>
      <c r="Q33" s="58">
        <v>11176.3714932</v>
      </c>
      <c r="R33" s="58">
        <v>11368.690308000001</v>
      </c>
      <c r="S33" s="58">
        <v>11164.385610000001</v>
      </c>
      <c r="T33" s="58">
        <v>11250.597252</v>
      </c>
      <c r="U33" s="58">
        <v>11832.526035599998</v>
      </c>
      <c r="V33" s="58"/>
      <c r="W33" s="5"/>
      <c r="X33" s="156"/>
      <c r="Y33" s="58">
        <v>11358.51413976</v>
      </c>
      <c r="Z33" s="156"/>
      <c r="AA33" s="58">
        <v>11415.836299199998</v>
      </c>
      <c r="AB33" s="156"/>
    </row>
    <row r="34" spans="2:33">
      <c r="B34" s="51" t="s">
        <v>11</v>
      </c>
      <c r="C34" s="59">
        <v>9003.5855136000009</v>
      </c>
      <c r="D34" s="59">
        <v>9043.4904779999997</v>
      </c>
      <c r="E34" s="59">
        <v>8957.6690688000035</v>
      </c>
      <c r="F34" s="59">
        <v>9237.2466095999971</v>
      </c>
      <c r="G34" s="59">
        <v>9385.6689924000002</v>
      </c>
      <c r="H34" s="59">
        <v>9667.4704895999985</v>
      </c>
      <c r="I34" s="59">
        <v>9691.5746807999985</v>
      </c>
      <c r="J34" s="59">
        <v>9877.1730684000013</v>
      </c>
      <c r="K34" s="59">
        <v>10370.366962800003</v>
      </c>
      <c r="L34" s="59">
        <v>10023.206397600001</v>
      </c>
      <c r="M34" s="59">
        <v>10658.995714800001</v>
      </c>
      <c r="N34" s="59">
        <v>10563.287896800002</v>
      </c>
      <c r="O34" s="59">
        <v>10617.575740800001</v>
      </c>
      <c r="P34" s="59">
        <v>10726.3942188</v>
      </c>
      <c r="Q34" s="59">
        <v>10660.938034799998</v>
      </c>
      <c r="R34" s="59">
        <v>10876.156802400001</v>
      </c>
      <c r="S34" s="59">
        <v>10583.7793728</v>
      </c>
      <c r="T34" s="59">
        <v>10781.488125600001</v>
      </c>
      <c r="U34" s="59">
        <v>11318.675567999999</v>
      </c>
      <c r="V34" s="59"/>
      <c r="W34" s="5"/>
      <c r="X34" s="157"/>
      <c r="Y34" s="59">
        <v>10844.20758072</v>
      </c>
      <c r="Z34" s="157"/>
      <c r="AA34" s="59">
        <v>10894.6476888</v>
      </c>
      <c r="AB34" s="157"/>
    </row>
    <row r="35" spans="2:33">
      <c r="B35" s="49" t="s">
        <v>12</v>
      </c>
      <c r="C35" s="58">
        <v>9490.3600403999972</v>
      </c>
      <c r="D35" s="58">
        <v>9546.7455899999986</v>
      </c>
      <c r="E35" s="58">
        <v>9438.636058799997</v>
      </c>
      <c r="F35" s="58">
        <v>9547.7167499999996</v>
      </c>
      <c r="G35" s="58">
        <v>9890.7887315999997</v>
      </c>
      <c r="H35" s="58">
        <v>8940.2561700000006</v>
      </c>
      <c r="I35" s="58">
        <v>10206.823618800001</v>
      </c>
      <c r="J35" s="58">
        <v>10322.343100799995</v>
      </c>
      <c r="K35" s="58">
        <v>10904.485539600002</v>
      </c>
      <c r="L35" s="58">
        <v>10605.795569999998</v>
      </c>
      <c r="M35" s="58">
        <v>11123.190771600002</v>
      </c>
      <c r="N35" s="58">
        <v>11007.0594588</v>
      </c>
      <c r="O35" s="58">
        <v>11154.772894800002</v>
      </c>
      <c r="P35" s="58">
        <v>11178.867374400001</v>
      </c>
      <c r="Q35" s="58">
        <v>11041.0889052</v>
      </c>
      <c r="R35" s="58">
        <v>11154.0348132</v>
      </c>
      <c r="S35" s="58">
        <v>11123.2684644</v>
      </c>
      <c r="T35" s="58">
        <v>11045.9932632</v>
      </c>
      <c r="U35" s="58">
        <v>11788.804117599999</v>
      </c>
      <c r="V35" s="58"/>
      <c r="W35" s="5"/>
      <c r="X35" s="156"/>
      <c r="Y35" s="58">
        <v>11230.63791272</v>
      </c>
      <c r="Z35" s="156"/>
      <c r="AA35" s="58">
        <v>11319.355281733333</v>
      </c>
      <c r="AB35" s="156"/>
    </row>
    <row r="36" spans="2:33">
      <c r="B36" s="51" t="s">
        <v>2</v>
      </c>
      <c r="C36" s="59">
        <v>9859.459109999998</v>
      </c>
      <c r="D36" s="59">
        <v>9842.9591015999995</v>
      </c>
      <c r="E36" s="59">
        <v>9606.2291400000013</v>
      </c>
      <c r="F36" s="59">
        <v>9934.7337215999996</v>
      </c>
      <c r="G36" s="59">
        <v>9812.6006400000006</v>
      </c>
      <c r="H36" s="59">
        <v>10120.380667199999</v>
      </c>
      <c r="I36" s="59">
        <v>10624.616650800001</v>
      </c>
      <c r="J36" s="59">
        <v>10525.733139600003</v>
      </c>
      <c r="K36" s="59">
        <v>11069.9712036</v>
      </c>
      <c r="L36" s="59">
        <v>10980.721599600001</v>
      </c>
      <c r="M36" s="59">
        <v>11471.730384</v>
      </c>
      <c r="N36" s="59">
        <v>11257.074889199999</v>
      </c>
      <c r="O36" s="59">
        <v>11446.587051600003</v>
      </c>
      <c r="P36" s="59">
        <v>11386.433401200002</v>
      </c>
      <c r="Q36" s="59">
        <v>11334.864805199999</v>
      </c>
      <c r="R36" s="59">
        <v>11493.2707128</v>
      </c>
      <c r="S36" s="59">
        <v>11429.096459999997</v>
      </c>
      <c r="T36" s="59">
        <v>11325.629073600001</v>
      </c>
      <c r="U36" s="59">
        <v>11917.2494444</v>
      </c>
      <c r="V36" s="59"/>
      <c r="W36" s="5"/>
      <c r="X36" s="157"/>
      <c r="Y36" s="59">
        <v>11500.0220992</v>
      </c>
      <c r="Z36" s="157"/>
      <c r="AA36" s="59">
        <v>11557.324992666667</v>
      </c>
      <c r="AB36" s="157"/>
    </row>
    <row r="37" spans="2:33">
      <c r="B37" s="49" t="s">
        <v>3</v>
      </c>
      <c r="C37" s="58">
        <v>9565.6152287999994</v>
      </c>
      <c r="D37" s="58">
        <v>9212.1421235999987</v>
      </c>
      <c r="E37" s="58">
        <v>9042.4027787999985</v>
      </c>
      <c r="F37" s="58">
        <v>9262.9143683999991</v>
      </c>
      <c r="G37" s="58">
        <v>10113.135813600002</v>
      </c>
      <c r="H37" s="58">
        <v>9440.3064540000014</v>
      </c>
      <c r="I37" s="58">
        <v>9898.9464756000034</v>
      </c>
      <c r="J37" s="58">
        <v>9757.0017299999981</v>
      </c>
      <c r="K37" s="58">
        <v>10733.580802799999</v>
      </c>
      <c r="L37" s="58">
        <v>10324.256286000002</v>
      </c>
      <c r="M37" s="58">
        <v>10643.505712799997</v>
      </c>
      <c r="N37" s="58">
        <v>10568.357352000001</v>
      </c>
      <c r="O37" s="58">
        <v>11086.131305999999</v>
      </c>
      <c r="P37" s="58">
        <v>10680.681717600002</v>
      </c>
      <c r="Q37" s="58">
        <v>10717.207045200001</v>
      </c>
      <c r="R37" s="58">
        <v>10845.662378400004</v>
      </c>
      <c r="S37" s="58">
        <v>11264.844169200001</v>
      </c>
      <c r="T37" s="58">
        <v>10653.0619272</v>
      </c>
      <c r="U37" s="58">
        <v>11205.806468400002</v>
      </c>
      <c r="V37" s="58"/>
      <c r="W37" s="5"/>
      <c r="X37" s="156"/>
      <c r="Y37" s="58">
        <v>10937.316397680002</v>
      </c>
      <c r="Z37" s="156"/>
      <c r="AA37" s="58">
        <v>11041.237521600002</v>
      </c>
      <c r="AB37" s="156"/>
    </row>
    <row r="38" spans="2:33">
      <c r="B38" s="51" t="s">
        <v>4</v>
      </c>
      <c r="C38" s="59">
        <v>10384.8760932</v>
      </c>
      <c r="D38" s="59">
        <v>10374.5429508</v>
      </c>
      <c r="E38" s="59">
        <v>10318.856636400002</v>
      </c>
      <c r="F38" s="59">
        <v>10586.935642800001</v>
      </c>
      <c r="G38" s="59">
        <v>10782.255342</v>
      </c>
      <c r="H38" s="59">
        <v>10644.535142400002</v>
      </c>
      <c r="I38" s="59">
        <v>11289.531056400001</v>
      </c>
      <c r="J38" s="59">
        <v>11135.485657199999</v>
      </c>
      <c r="K38" s="59">
        <v>11798.8073604</v>
      </c>
      <c r="L38" s="59">
        <v>11966.439288</v>
      </c>
      <c r="M38" s="59">
        <v>12078.433459200003</v>
      </c>
      <c r="N38" s="59">
        <v>12178.773710400001</v>
      </c>
      <c r="O38" s="59">
        <v>12338.791743600001</v>
      </c>
      <c r="P38" s="59">
        <v>12506.559633600002</v>
      </c>
      <c r="Q38" s="129">
        <v>12358.117827600001</v>
      </c>
      <c r="R38" s="129">
        <v>12497.1879396</v>
      </c>
      <c r="S38" s="59">
        <v>12602.0440848</v>
      </c>
      <c r="T38" s="59">
        <v>12501.082291199997</v>
      </c>
      <c r="U38" s="59">
        <v>12998.509263999998</v>
      </c>
      <c r="V38" s="59"/>
      <c r="W38" s="5"/>
      <c r="X38" s="157"/>
      <c r="Y38" s="59">
        <v>12591.38828144</v>
      </c>
      <c r="Z38" s="157"/>
      <c r="AA38" s="59">
        <v>12700.545213333331</v>
      </c>
      <c r="AB38" s="157"/>
    </row>
    <row r="39" spans="2:33">
      <c r="B39" s="53" t="s">
        <v>1</v>
      </c>
      <c r="C39" s="60">
        <v>117671.00928720001</v>
      </c>
      <c r="D39" s="60">
        <v>117888.72393599999</v>
      </c>
      <c r="E39" s="60">
        <v>117707.845386</v>
      </c>
      <c r="F39" s="60">
        <v>120088.4887404</v>
      </c>
      <c r="G39" s="60">
        <v>122743.552776</v>
      </c>
      <c r="H39" s="60">
        <v>115779.14104919998</v>
      </c>
      <c r="I39" s="60">
        <v>125815.914552</v>
      </c>
      <c r="J39" s="60">
        <v>129331.16413440001</v>
      </c>
      <c r="K39" s="60">
        <v>134922.53043000001</v>
      </c>
      <c r="L39" s="60">
        <v>133390.8363012</v>
      </c>
      <c r="M39" s="60">
        <v>137729.69754479997</v>
      </c>
      <c r="N39" s="60">
        <v>137904.04018800001</v>
      </c>
      <c r="O39" s="60">
        <v>139192.28392800002</v>
      </c>
      <c r="P39" s="60">
        <v>139689.73150320002</v>
      </c>
      <c r="Q39" s="60">
        <v>140080.62340320001</v>
      </c>
      <c r="R39" s="60">
        <v>140689.61841600004</v>
      </c>
      <c r="S39" s="60">
        <v>140918.91281279997</v>
      </c>
      <c r="T39" s="60">
        <v>140476.13802480002</v>
      </c>
      <c r="U39" s="60">
        <v>144895.71477280001</v>
      </c>
      <c r="V39" s="60"/>
      <c r="W39" s="5"/>
      <c r="X39" s="161"/>
      <c r="Y39" s="60">
        <v>141412.20148592</v>
      </c>
      <c r="Z39" s="161"/>
      <c r="AA39" s="60">
        <v>142096.92187013334</v>
      </c>
      <c r="AB39" s="161"/>
    </row>
    <row r="40" spans="2:33">
      <c r="B40" s="76"/>
      <c r="C40" s="5"/>
      <c r="D40" s="5"/>
      <c r="E40" s="5"/>
      <c r="F40" s="5"/>
      <c r="G40" s="5"/>
      <c r="H40" s="5"/>
      <c r="I40" s="5"/>
      <c r="J40" s="5"/>
      <c r="K40" s="5"/>
      <c r="L40" s="5"/>
      <c r="M40" s="5"/>
      <c r="N40" s="5"/>
      <c r="P40" s="76"/>
      <c r="Q40" s="76"/>
      <c r="R40" s="76"/>
      <c r="S40" s="76"/>
      <c r="T40" s="76"/>
      <c r="U40" s="76"/>
      <c r="V40" s="76"/>
      <c r="W40" s="5"/>
      <c r="X40" s="5"/>
      <c r="Y40" s="5"/>
      <c r="Z40" s="36"/>
      <c r="AA40" s="36"/>
      <c r="AB40" s="36"/>
    </row>
    <row r="41" spans="2:33">
      <c r="B41" s="76"/>
      <c r="C41" s="5"/>
      <c r="D41" s="5"/>
      <c r="E41" s="5"/>
      <c r="F41" s="5"/>
      <c r="G41" s="5"/>
      <c r="H41" s="5"/>
      <c r="I41" s="5"/>
      <c r="J41" s="61"/>
      <c r="K41" s="61"/>
      <c r="L41" s="61"/>
      <c r="M41" s="61"/>
      <c r="N41" s="5"/>
      <c r="O41" s="5"/>
      <c r="P41" s="5"/>
      <c r="Q41" s="5"/>
      <c r="R41" s="5"/>
      <c r="S41" s="5"/>
      <c r="T41" s="5"/>
      <c r="U41" s="5"/>
      <c r="V41" s="5"/>
      <c r="W41" s="5"/>
      <c r="X41" s="5"/>
      <c r="Y41" s="36"/>
      <c r="Z41" s="36"/>
      <c r="AA41" s="36"/>
      <c r="AB41" s="36"/>
    </row>
    <row r="42" spans="2:33">
      <c r="B42" s="38" t="s">
        <v>68</v>
      </c>
      <c r="E42" s="125" t="s">
        <v>96</v>
      </c>
      <c r="K42" s="45"/>
      <c r="L42" s="62"/>
      <c r="M42" s="62"/>
      <c r="N42" s="62"/>
      <c r="O42" s="62"/>
      <c r="P42" s="62"/>
      <c r="Q42" s="62"/>
      <c r="R42" s="62"/>
      <c r="S42" s="62"/>
      <c r="T42" s="62"/>
      <c r="U42" s="62"/>
      <c r="V42" s="62"/>
      <c r="W42" s="63"/>
      <c r="X42" s="63"/>
      <c r="Y42" s="63"/>
      <c r="Z42" s="63"/>
      <c r="AA42" s="63"/>
      <c r="AB42" s="154"/>
      <c r="AC42" s="63"/>
      <c r="AD42" s="63"/>
      <c r="AE42" s="63"/>
      <c r="AF42" s="63"/>
      <c r="AG42" s="63"/>
    </row>
    <row r="43" spans="2:33" ht="33.75" customHeight="1">
      <c r="B43" s="46"/>
      <c r="C43" s="46" t="s">
        <v>18</v>
      </c>
      <c r="D43" s="46" t="s">
        <v>19</v>
      </c>
      <c r="E43" s="46" t="s">
        <v>20</v>
      </c>
      <c r="F43" s="46" t="s">
        <v>21</v>
      </c>
      <c r="G43" s="46" t="s">
        <v>22</v>
      </c>
      <c r="H43" s="46" t="s">
        <v>23</v>
      </c>
      <c r="I43" s="46" t="s">
        <v>24</v>
      </c>
      <c r="J43" s="46" t="s">
        <v>25</v>
      </c>
      <c r="K43" s="46" t="s">
        <v>26</v>
      </c>
      <c r="L43" s="46" t="s">
        <v>28</v>
      </c>
      <c r="M43" s="46" t="s">
        <v>29</v>
      </c>
      <c r="N43" s="46" t="s">
        <v>48</v>
      </c>
      <c r="O43" s="46" t="s">
        <v>57</v>
      </c>
      <c r="P43" s="46" t="s">
        <v>92</v>
      </c>
      <c r="Q43" s="46" t="s">
        <v>97</v>
      </c>
      <c r="R43" s="46" t="s">
        <v>98</v>
      </c>
      <c r="S43" s="46" t="s">
        <v>101</v>
      </c>
      <c r="T43" s="46" t="s">
        <v>102</v>
      </c>
      <c r="U43" s="151" t="s">
        <v>103</v>
      </c>
      <c r="V43" s="46" t="s">
        <v>105</v>
      </c>
      <c r="W43" s="63"/>
      <c r="X43" s="48" t="s">
        <v>70</v>
      </c>
      <c r="Y43" s="48" t="s">
        <v>43</v>
      </c>
      <c r="Z43" s="48" t="s">
        <v>71</v>
      </c>
      <c r="AA43" s="48" t="s">
        <v>44</v>
      </c>
      <c r="AB43" s="48" t="s">
        <v>72</v>
      </c>
      <c r="AD43" s="77"/>
      <c r="AE43" s="77"/>
      <c r="AF43" s="77"/>
      <c r="AG43" s="77"/>
    </row>
    <row r="44" spans="2:33">
      <c r="B44" s="49" t="s">
        <v>5</v>
      </c>
      <c r="C44" s="58">
        <v>10322.4984864</v>
      </c>
      <c r="D44" s="58">
        <v>10317.691244400001</v>
      </c>
      <c r="E44" s="58">
        <v>10494.015054000003</v>
      </c>
      <c r="F44" s="58">
        <v>10432.628030400001</v>
      </c>
      <c r="G44" s="58">
        <v>10698.094616399998</v>
      </c>
      <c r="H44" s="58">
        <v>10223.877188399998</v>
      </c>
      <c r="I44" s="58">
        <v>10649.624020800002</v>
      </c>
      <c r="J44" s="58">
        <v>11449.811302800001</v>
      </c>
      <c r="K44" s="58">
        <v>11635.9729632</v>
      </c>
      <c r="L44" s="58">
        <v>11866.6623096</v>
      </c>
      <c r="M44" s="58">
        <v>12006.3345408</v>
      </c>
      <c r="N44" s="58">
        <v>12140.374044000006</v>
      </c>
      <c r="O44" s="58">
        <v>12274.2872964</v>
      </c>
      <c r="P44" s="58">
        <v>12320.1648948</v>
      </c>
      <c r="Q44" s="58">
        <v>12520.8065508</v>
      </c>
      <c r="R44" s="58">
        <v>12340.015405200002</v>
      </c>
      <c r="S44" s="58">
        <v>12445.075494000001</v>
      </c>
      <c r="T44" s="58">
        <v>12545.503149599997</v>
      </c>
      <c r="U44" s="58">
        <v>12632.713317600001</v>
      </c>
      <c r="V44" s="58">
        <v>12978.035566799997</v>
      </c>
      <c r="W44" s="5"/>
      <c r="X44" s="156">
        <v>2.7335556544205827E-2</v>
      </c>
      <c r="Y44" s="58">
        <v>12496.82278344</v>
      </c>
      <c r="Z44" s="156">
        <v>3.8506810226809796E-2</v>
      </c>
      <c r="AA44" s="58">
        <v>12541.097320399998</v>
      </c>
      <c r="AB44" s="156">
        <v>3.4840511578620115E-2</v>
      </c>
    </row>
    <row r="45" spans="2:33">
      <c r="B45" s="51" t="s">
        <v>0</v>
      </c>
      <c r="C45" s="59">
        <v>21051.767338800004</v>
      </c>
      <c r="D45" s="59">
        <v>21120.9527772</v>
      </c>
      <c r="E45" s="59">
        <v>21427.227506400006</v>
      </c>
      <c r="F45" s="59">
        <v>21475.863199200001</v>
      </c>
      <c r="G45" s="59">
        <v>21829.161495599998</v>
      </c>
      <c r="H45" s="59">
        <v>20202.390802800001</v>
      </c>
      <c r="I45" s="59">
        <v>22021.829927999999</v>
      </c>
      <c r="J45" s="59">
        <v>23341.092518400001</v>
      </c>
      <c r="K45" s="59">
        <v>23876.376487199999</v>
      </c>
      <c r="L45" s="59">
        <v>24307.425853200002</v>
      </c>
      <c r="M45" s="59">
        <v>24559.616682</v>
      </c>
      <c r="N45" s="59">
        <v>24922.024459200009</v>
      </c>
      <c r="O45" s="59">
        <v>25000.261108800001</v>
      </c>
      <c r="P45" s="59">
        <v>25033.280548800001</v>
      </c>
      <c r="Q45" s="59">
        <v>25566.971815199999</v>
      </c>
      <c r="R45" s="59">
        <v>25182.5963988</v>
      </c>
      <c r="S45" s="59">
        <v>25444.7510344</v>
      </c>
      <c r="T45" s="59">
        <v>25646.898283200004</v>
      </c>
      <c r="U45" s="59">
        <v>25705.867118400001</v>
      </c>
      <c r="V45" s="59">
        <v>26368.460889199996</v>
      </c>
      <c r="W45" s="5"/>
      <c r="X45" s="157">
        <v>2.5775974323220426E-2</v>
      </c>
      <c r="Y45" s="59">
        <v>25509.416929999999</v>
      </c>
      <c r="Z45" s="157">
        <v>3.3675562305374829E-2</v>
      </c>
      <c r="AA45" s="59">
        <v>25599.172145333334</v>
      </c>
      <c r="AB45" s="157">
        <v>3.0051313358854026E-2</v>
      </c>
    </row>
    <row r="46" spans="2:33">
      <c r="B46" s="49" t="s">
        <v>6</v>
      </c>
      <c r="C46" s="58">
        <v>31069.137064800005</v>
      </c>
      <c r="D46" s="58">
        <v>31141.7604096</v>
      </c>
      <c r="E46" s="58">
        <v>31784.551790400008</v>
      </c>
      <c r="F46" s="58">
        <v>31936.684004399998</v>
      </c>
      <c r="G46" s="58">
        <v>32354.622710399995</v>
      </c>
      <c r="H46" s="58">
        <v>29915.418407999998</v>
      </c>
      <c r="I46" s="58">
        <v>32742.766227599997</v>
      </c>
      <c r="J46" s="58">
        <v>34636.460246400005</v>
      </c>
      <c r="K46" s="58">
        <v>35592.790633199998</v>
      </c>
      <c r="L46" s="58">
        <v>35872.649810400006</v>
      </c>
      <c r="M46" s="58">
        <v>36406.166268000001</v>
      </c>
      <c r="N46" s="58">
        <v>36902.14739160001</v>
      </c>
      <c r="O46" s="58">
        <v>36947.753065199999</v>
      </c>
      <c r="P46" s="58">
        <v>37115.627782800002</v>
      </c>
      <c r="Q46" s="58">
        <v>37748.387080799999</v>
      </c>
      <c r="R46" s="58">
        <v>37316.483094000003</v>
      </c>
      <c r="S46" s="58">
        <v>37635.974426399996</v>
      </c>
      <c r="T46" s="58">
        <v>37940.375701200006</v>
      </c>
      <c r="U46" s="58">
        <v>37977.920746800002</v>
      </c>
      <c r="V46" s="58">
        <v>39008.274920799995</v>
      </c>
      <c r="W46" s="5"/>
      <c r="X46" s="156">
        <v>2.7130347152741631E-2</v>
      </c>
      <c r="Y46" s="58">
        <v>37723.828209840001</v>
      </c>
      <c r="Z46" s="156">
        <v>3.4048684131822826E-2</v>
      </c>
      <c r="AA46" s="58">
        <v>37851.423624800002</v>
      </c>
      <c r="AB46" s="156">
        <v>3.056295339026649E-2</v>
      </c>
    </row>
    <row r="47" spans="2:33">
      <c r="B47" s="51" t="s">
        <v>7</v>
      </c>
      <c r="C47" s="59">
        <v>41025.828714000003</v>
      </c>
      <c r="D47" s="59">
        <v>41277.407712</v>
      </c>
      <c r="E47" s="59">
        <v>41953.140840000007</v>
      </c>
      <c r="F47" s="59">
        <v>42204.768395999999</v>
      </c>
      <c r="G47" s="59">
        <v>42944.394140399992</v>
      </c>
      <c r="H47" s="59">
        <v>39207.710366399995</v>
      </c>
      <c r="I47" s="59">
        <v>43530.965068799997</v>
      </c>
      <c r="J47" s="59">
        <v>45938.752345200002</v>
      </c>
      <c r="K47" s="59">
        <v>47196.948394799998</v>
      </c>
      <c r="L47" s="59">
        <v>47364.580322400005</v>
      </c>
      <c r="M47" s="59">
        <v>48231.185236800004</v>
      </c>
      <c r="N47" s="59">
        <v>48834.732042000011</v>
      </c>
      <c r="O47" s="59">
        <v>48868.839181199997</v>
      </c>
      <c r="P47" s="59">
        <v>49251.651030000001</v>
      </c>
      <c r="Q47" s="59">
        <v>49896.093382799998</v>
      </c>
      <c r="R47" s="59">
        <v>49490.77975680001</v>
      </c>
      <c r="S47" s="59">
        <v>49886.312032799993</v>
      </c>
      <c r="T47" s="59">
        <v>50123.54876640001</v>
      </c>
      <c r="U47" s="59">
        <v>50189.927552399997</v>
      </c>
      <c r="V47" s="59"/>
      <c r="W47" s="5"/>
      <c r="X47" s="157"/>
      <c r="Y47" s="59">
        <v>49917.332298239999</v>
      </c>
      <c r="Z47" s="157"/>
      <c r="AA47" s="59">
        <v>50066.596117200002</v>
      </c>
      <c r="AB47" s="157"/>
    </row>
    <row r="48" spans="2:33">
      <c r="B48" s="49" t="s">
        <v>8</v>
      </c>
      <c r="C48" s="58">
        <v>50704.953123600004</v>
      </c>
      <c r="D48" s="58">
        <v>51044.956239599996</v>
      </c>
      <c r="E48" s="58">
        <v>51780.522535200005</v>
      </c>
      <c r="F48" s="58">
        <v>52241.512763999999</v>
      </c>
      <c r="G48" s="58">
        <v>53202.815489999994</v>
      </c>
      <c r="H48" s="58">
        <v>48670.275807599995</v>
      </c>
      <c r="I48" s="58">
        <v>54024.300310799998</v>
      </c>
      <c r="J48" s="58">
        <v>56900.176995600006</v>
      </c>
      <c r="K48" s="58">
        <v>58468.512991200005</v>
      </c>
      <c r="L48" s="58">
        <v>58517.391474000004</v>
      </c>
      <c r="M48" s="58">
        <v>59715.744644400002</v>
      </c>
      <c r="N48" s="58">
        <v>60333.237307200012</v>
      </c>
      <c r="O48" s="58">
        <v>60458.429542800004</v>
      </c>
      <c r="P48" s="58">
        <v>60884.312337600008</v>
      </c>
      <c r="Q48" s="58">
        <v>61708.749484799999</v>
      </c>
      <c r="R48" s="58">
        <v>61268.075923200013</v>
      </c>
      <c r="S48" s="58">
        <v>61673.192369199991</v>
      </c>
      <c r="T48" s="58">
        <v>61834.504993200011</v>
      </c>
      <c r="U48" s="58">
        <v>62294.0244036</v>
      </c>
      <c r="V48" s="150"/>
      <c r="W48" s="5"/>
      <c r="X48" s="156"/>
      <c r="Y48" s="58">
        <v>61755.709434800003</v>
      </c>
      <c r="Z48" s="156"/>
      <c r="AA48" s="58">
        <v>61933.907255333332</v>
      </c>
      <c r="AB48" s="156"/>
    </row>
    <row r="49" spans="2:28">
      <c r="B49" s="51" t="s">
        <v>9</v>
      </c>
      <c r="C49" s="59">
        <v>59931.701493600005</v>
      </c>
      <c r="D49" s="59">
        <v>60381.591363599997</v>
      </c>
      <c r="E49" s="59">
        <v>60968.337100800003</v>
      </c>
      <c r="F49" s="59">
        <v>61826.153017199998</v>
      </c>
      <c r="G49" s="59">
        <v>62960.924342399994</v>
      </c>
      <c r="H49" s="59">
        <v>57621.9528192</v>
      </c>
      <c r="I49" s="59">
        <v>63980.923978799998</v>
      </c>
      <c r="J49" s="59">
        <v>67367.417168400003</v>
      </c>
      <c r="K49" s="59">
        <v>69153.215311200009</v>
      </c>
      <c r="L49" s="59">
        <v>68959.935047999999</v>
      </c>
      <c r="M49" s="59">
        <v>70652.647504799999</v>
      </c>
      <c r="N49" s="59">
        <v>71257.029507600018</v>
      </c>
      <c r="O49" s="59">
        <v>71433.489279600006</v>
      </c>
      <c r="P49" s="59">
        <v>71994.790624800007</v>
      </c>
      <c r="Q49" s="59">
        <v>72792.035292</v>
      </c>
      <c r="R49" s="59">
        <v>72454.615461600013</v>
      </c>
      <c r="S49" s="59">
        <v>72751.494651599991</v>
      </c>
      <c r="T49" s="59">
        <v>72918.286092000009</v>
      </c>
      <c r="U49" s="59">
        <v>73834.143874800007</v>
      </c>
      <c r="V49" s="166"/>
      <c r="W49" s="5"/>
      <c r="X49" s="157"/>
      <c r="Y49" s="59">
        <v>72950.115074400004</v>
      </c>
      <c r="Z49" s="157"/>
      <c r="AA49" s="59">
        <v>73167.974872799998</v>
      </c>
      <c r="AB49" s="157"/>
    </row>
    <row r="50" spans="2:28">
      <c r="B50" s="49" t="s">
        <v>10</v>
      </c>
      <c r="C50" s="58">
        <v>69367.113301200006</v>
      </c>
      <c r="D50" s="58">
        <v>69868.843691999995</v>
      </c>
      <c r="E50" s="58">
        <v>70344.051703200006</v>
      </c>
      <c r="F50" s="58">
        <v>71518.941647999993</v>
      </c>
      <c r="G50" s="58">
        <v>72759.103256399991</v>
      </c>
      <c r="H50" s="58">
        <v>66966.192125999994</v>
      </c>
      <c r="I50" s="58">
        <v>74104.422069599997</v>
      </c>
      <c r="J50" s="58">
        <v>77713.427438400002</v>
      </c>
      <c r="K50" s="58">
        <v>80045.318560800006</v>
      </c>
      <c r="L50" s="58">
        <v>79490.417159999997</v>
      </c>
      <c r="M50" s="58">
        <v>81753.841502399999</v>
      </c>
      <c r="N50" s="58">
        <v>82329.486880800017</v>
      </c>
      <c r="O50" s="58">
        <v>82548.425191200004</v>
      </c>
      <c r="P50" s="58">
        <v>83210.795157600005</v>
      </c>
      <c r="Q50" s="58">
        <v>83968.406785200001</v>
      </c>
      <c r="R50" s="58">
        <v>83823.305769600018</v>
      </c>
      <c r="S50" s="58">
        <v>83915.880261599988</v>
      </c>
      <c r="T50" s="58">
        <v>84168.883344000002</v>
      </c>
      <c r="U50" s="58">
        <v>85666.6699104</v>
      </c>
      <c r="V50" s="150"/>
      <c r="W50" s="5"/>
      <c r="X50" s="156"/>
      <c r="Y50" s="58">
        <v>84308.629214159999</v>
      </c>
      <c r="Z50" s="156"/>
      <c r="AA50" s="58">
        <v>84583.811172000002</v>
      </c>
      <c r="AB50" s="156"/>
    </row>
    <row r="51" spans="2:28">
      <c r="B51" s="51" t="s">
        <v>11</v>
      </c>
      <c r="C51" s="59">
        <v>78370.698814800009</v>
      </c>
      <c r="D51" s="59">
        <v>78912.334169999987</v>
      </c>
      <c r="E51" s="59">
        <v>79301.720772000015</v>
      </c>
      <c r="F51" s="59">
        <v>80756.188257599992</v>
      </c>
      <c r="G51" s="59">
        <v>82144.772248799985</v>
      </c>
      <c r="H51" s="59">
        <v>76633.662615599998</v>
      </c>
      <c r="I51" s="59">
        <v>83795.996750399994</v>
      </c>
      <c r="J51" s="59">
        <v>87590.600506800009</v>
      </c>
      <c r="K51" s="59">
        <v>90415.685523600012</v>
      </c>
      <c r="L51" s="59">
        <v>89513.623557600004</v>
      </c>
      <c r="M51" s="59">
        <v>92412.837217199994</v>
      </c>
      <c r="N51" s="59">
        <v>92892.774777600018</v>
      </c>
      <c r="O51" s="59">
        <v>93166.00093200001</v>
      </c>
      <c r="P51" s="59">
        <v>93937.189376399998</v>
      </c>
      <c r="Q51" s="59">
        <v>94629.344819999998</v>
      </c>
      <c r="R51" s="59">
        <v>94699.462572000019</v>
      </c>
      <c r="S51" s="59">
        <v>94499.659634399984</v>
      </c>
      <c r="T51" s="59">
        <v>94950.37146960001</v>
      </c>
      <c r="U51" s="59">
        <v>96985.345478400006</v>
      </c>
      <c r="V51" s="166"/>
      <c r="W51" s="5"/>
      <c r="X51" s="157"/>
      <c r="Y51" s="59">
        <v>95152.836794880015</v>
      </c>
      <c r="Z51" s="157"/>
      <c r="AA51" s="59">
        <v>95478.458860800005</v>
      </c>
      <c r="AB51" s="157"/>
    </row>
    <row r="52" spans="2:28">
      <c r="B52" s="49" t="s">
        <v>12</v>
      </c>
      <c r="C52" s="58">
        <v>87861.058855200012</v>
      </c>
      <c r="D52" s="58">
        <v>88459.079759999993</v>
      </c>
      <c r="E52" s="58">
        <v>88740.35683080001</v>
      </c>
      <c r="F52" s="58">
        <v>90303.905007599998</v>
      </c>
      <c r="G52" s="58">
        <v>92035.560980399983</v>
      </c>
      <c r="H52" s="58">
        <v>85573.918785599992</v>
      </c>
      <c r="I52" s="58">
        <v>94002.820369199995</v>
      </c>
      <c r="J52" s="58">
        <v>97912.943607599998</v>
      </c>
      <c r="K52" s="58">
        <v>101320.17106320002</v>
      </c>
      <c r="L52" s="58">
        <v>100119.41912760001</v>
      </c>
      <c r="M52" s="58">
        <v>103536.02798879999</v>
      </c>
      <c r="N52" s="58">
        <v>103899.83423640001</v>
      </c>
      <c r="O52" s="58">
        <v>104320.77382680001</v>
      </c>
      <c r="P52" s="58">
        <v>105116.05675079999</v>
      </c>
      <c r="Q52" s="58">
        <v>105670.4337252</v>
      </c>
      <c r="R52" s="58">
        <v>105853.49738520003</v>
      </c>
      <c r="S52" s="58">
        <v>105622.92809879998</v>
      </c>
      <c r="T52" s="58">
        <v>105996.36473280001</v>
      </c>
      <c r="U52" s="58">
        <v>108774.149596</v>
      </c>
      <c r="V52" s="150"/>
      <c r="W52" s="5"/>
      <c r="X52" s="156"/>
      <c r="Y52" s="58">
        <v>106383.47470760001</v>
      </c>
      <c r="Z52" s="156"/>
      <c r="AA52" s="58">
        <v>106797.81414253335</v>
      </c>
      <c r="AB52" s="156"/>
    </row>
    <row r="53" spans="2:28">
      <c r="B53" s="51" t="s">
        <v>2</v>
      </c>
      <c r="C53" s="59">
        <v>97720.517965200008</v>
      </c>
      <c r="D53" s="59">
        <v>98302.038861599998</v>
      </c>
      <c r="E53" s="59">
        <v>98346.585970800006</v>
      </c>
      <c r="F53" s="59">
        <v>100238.6387292</v>
      </c>
      <c r="G53" s="59">
        <v>101848.16162039999</v>
      </c>
      <c r="H53" s="59">
        <v>95694.299452799984</v>
      </c>
      <c r="I53" s="59">
        <v>104627.43702</v>
      </c>
      <c r="J53" s="59">
        <v>108438.67674720001</v>
      </c>
      <c r="K53" s="59">
        <v>112390.14226680002</v>
      </c>
      <c r="L53" s="59">
        <v>111100.14072720001</v>
      </c>
      <c r="M53" s="59">
        <v>115007.75837279999</v>
      </c>
      <c r="N53" s="59">
        <v>115156.90912560001</v>
      </c>
      <c r="O53" s="59">
        <v>115767.36087840001</v>
      </c>
      <c r="P53" s="59">
        <v>116502.490152</v>
      </c>
      <c r="Q53" s="59">
        <v>117005.2985304</v>
      </c>
      <c r="R53" s="59">
        <v>117346.76809800003</v>
      </c>
      <c r="S53" s="59">
        <v>117052.02455879998</v>
      </c>
      <c r="T53" s="59">
        <v>117321.99380640002</v>
      </c>
      <c r="U53" s="59">
        <v>120691.39904040001</v>
      </c>
      <c r="V53" s="166"/>
      <c r="W53" s="5"/>
      <c r="X53" s="157"/>
      <c r="Y53" s="59">
        <v>117883.49680680002</v>
      </c>
      <c r="Z53" s="157"/>
      <c r="AA53" s="59">
        <v>118355.13913520001</v>
      </c>
      <c r="AB53" s="157"/>
    </row>
    <row r="54" spans="2:28">
      <c r="B54" s="49" t="s">
        <v>3</v>
      </c>
      <c r="C54" s="58">
        <v>107286.13319400001</v>
      </c>
      <c r="D54" s="58">
        <v>107514.1809852</v>
      </c>
      <c r="E54" s="58">
        <v>107388.9887496</v>
      </c>
      <c r="F54" s="58">
        <v>109501.5530976</v>
      </c>
      <c r="G54" s="58">
        <v>111961.29743399999</v>
      </c>
      <c r="H54" s="58">
        <v>105134.60590679999</v>
      </c>
      <c r="I54" s="58">
        <v>114526.38349560001</v>
      </c>
      <c r="J54" s="58">
        <v>118195.67847720001</v>
      </c>
      <c r="K54" s="58">
        <v>123123.72306960002</v>
      </c>
      <c r="L54" s="58">
        <v>121424.39701320001</v>
      </c>
      <c r="M54" s="58">
        <v>125651.26408559998</v>
      </c>
      <c r="N54" s="58">
        <v>125725.26647760002</v>
      </c>
      <c r="O54" s="58">
        <v>126853.49218440001</v>
      </c>
      <c r="P54" s="58">
        <v>127183.1718696</v>
      </c>
      <c r="Q54" s="58">
        <v>127722.50557560001</v>
      </c>
      <c r="R54" s="58">
        <v>128192.43047640004</v>
      </c>
      <c r="S54" s="58">
        <v>128316.86872799999</v>
      </c>
      <c r="T54" s="58">
        <v>127975.05573360002</v>
      </c>
      <c r="U54" s="58">
        <v>131897.20550880002</v>
      </c>
      <c r="V54" s="150"/>
      <c r="W54" s="5"/>
      <c r="X54" s="156"/>
      <c r="Y54" s="58">
        <v>128820.81320448001</v>
      </c>
      <c r="Z54" s="156"/>
      <c r="AA54" s="58">
        <v>129396.3766568</v>
      </c>
      <c r="AB54" s="156"/>
    </row>
    <row r="55" spans="2:28">
      <c r="B55" s="51" t="s">
        <v>4</v>
      </c>
      <c r="C55" s="59">
        <v>117671.00928720001</v>
      </c>
      <c r="D55" s="59">
        <v>117888.72393599999</v>
      </c>
      <c r="E55" s="59">
        <v>117707.845386</v>
      </c>
      <c r="F55" s="59">
        <v>120088.4887404</v>
      </c>
      <c r="G55" s="59">
        <v>122743.552776</v>
      </c>
      <c r="H55" s="59">
        <v>115779.14104919998</v>
      </c>
      <c r="I55" s="59">
        <v>125815.914552</v>
      </c>
      <c r="J55" s="59">
        <v>129331.16413440001</v>
      </c>
      <c r="K55" s="59">
        <v>134922.53043000001</v>
      </c>
      <c r="L55" s="59">
        <v>133390.8363012</v>
      </c>
      <c r="M55" s="59">
        <v>137729.69754479997</v>
      </c>
      <c r="N55" s="59">
        <v>137904.04018800001</v>
      </c>
      <c r="O55" s="59">
        <v>139192.28392800002</v>
      </c>
      <c r="P55" s="129">
        <v>139689.73150320002</v>
      </c>
      <c r="Q55" s="129">
        <v>140080.62340320001</v>
      </c>
      <c r="R55" s="129">
        <v>140689.61841600004</v>
      </c>
      <c r="S55" s="59">
        <v>140918.91281279997</v>
      </c>
      <c r="T55" s="59">
        <v>140476.13802480002</v>
      </c>
      <c r="U55" s="59">
        <v>144895.71477280001</v>
      </c>
      <c r="V55" s="166"/>
      <c r="W55" s="5"/>
      <c r="X55" s="157"/>
      <c r="Y55" s="59">
        <v>141412.20148592</v>
      </c>
      <c r="Z55" s="157"/>
      <c r="AA55" s="59">
        <v>142096.92187013334</v>
      </c>
      <c r="AB55" s="157"/>
    </row>
    <row r="56" spans="2:28">
      <c r="Q56" s="76"/>
      <c r="R56" s="76"/>
      <c r="S56" s="76"/>
      <c r="T56" s="76"/>
      <c r="U56" s="76"/>
    </row>
    <row r="59" spans="2:28">
      <c r="D59" s="63"/>
      <c r="E59" s="63"/>
      <c r="F59" s="63"/>
      <c r="G59" s="63"/>
      <c r="H59" s="63"/>
      <c r="I59" s="63"/>
      <c r="J59" s="63"/>
      <c r="K59" s="63"/>
      <c r="L59" s="63"/>
      <c r="M59" s="63"/>
      <c r="N59" s="63"/>
      <c r="O59" s="63"/>
      <c r="P59" s="63"/>
      <c r="Q59" s="63"/>
      <c r="R59" s="63"/>
      <c r="S59" s="63"/>
      <c r="T59" s="63"/>
      <c r="U59" s="63"/>
    </row>
  </sheetData>
  <phoneticPr fontId="50" type="noConversion"/>
  <hyperlinks>
    <hyperlink ref="A4" r:id="rId1" location="11" xr:uid="{00000000-0004-0000-0400-000000000000}"/>
  </hyperlinks>
  <pageMargins left="0.7" right="0.7" top="0.75" bottom="0.75" header="0.3" footer="0.3"/>
  <pageSetup paperSize="9" orientation="portrait" r:id="rId2"/>
  <headerFooter>
    <oddHeader>&amp;C&amp;"Aptos"&amp;12&amp;K000000 OFFICIAL&amp;1#_x000D_</oddHeader>
  </headerFooter>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G59"/>
  <sheetViews>
    <sheetView zoomScale="60" zoomScaleNormal="60" workbookViewId="0">
      <selection activeCell="A3" sqref="A3"/>
    </sheetView>
  </sheetViews>
  <sheetFormatPr defaultColWidth="9" defaultRowHeight="15.5"/>
  <cols>
    <col min="1" max="1" width="14" style="44" customWidth="1"/>
    <col min="2" max="2" width="14.5" style="44" customWidth="1"/>
    <col min="3" max="3" width="9" style="44" customWidth="1"/>
    <col min="4" max="4" width="11.25" style="44" customWidth="1"/>
    <col min="5" max="22" width="9" style="44" customWidth="1"/>
    <col min="23" max="24" width="16.58203125" style="44" customWidth="1"/>
    <col min="25" max="27" width="14" style="44" customWidth="1"/>
    <col min="28" max="16384" width="9" style="44"/>
  </cols>
  <sheetData>
    <row r="1" spans="1:28">
      <c r="A1" s="75"/>
    </row>
    <row r="3" spans="1:28" ht="20">
      <c r="A3" s="121" t="s">
        <v>89</v>
      </c>
    </row>
    <row r="4" spans="1:28">
      <c r="A4" s="1" t="s">
        <v>90</v>
      </c>
    </row>
    <row r="5" spans="1:28">
      <c r="A5" s="41" t="s">
        <v>77</v>
      </c>
      <c r="F5" s="5"/>
      <c r="G5" s="5"/>
    </row>
    <row r="6" spans="1:28">
      <c r="A6" s="102" t="s">
        <v>99</v>
      </c>
      <c r="B6" s="124">
        <f>'Global Milk Deliveries'!$B$6</f>
        <v>46274</v>
      </c>
      <c r="L6" s="45"/>
    </row>
    <row r="7" spans="1:28">
      <c r="B7" s="43"/>
      <c r="L7" s="45"/>
    </row>
    <row r="8" spans="1:28">
      <c r="B8" s="38" t="s">
        <v>66</v>
      </c>
      <c r="E8" s="126" t="s">
        <v>95</v>
      </c>
      <c r="L8" s="45"/>
      <c r="M8" s="45"/>
      <c r="N8" s="45"/>
      <c r="O8" s="45"/>
      <c r="P8" s="45"/>
      <c r="Q8" s="45"/>
      <c r="R8" s="45"/>
      <c r="S8" s="45"/>
      <c r="T8" s="45"/>
      <c r="U8" s="45"/>
      <c r="W8" s="5"/>
      <c r="X8" s="5"/>
      <c r="Y8" s="5"/>
      <c r="Z8" s="5"/>
      <c r="AA8" s="5"/>
      <c r="AB8" s="5"/>
    </row>
    <row r="9" spans="1:28">
      <c r="B9" s="46"/>
      <c r="C9" s="46" t="s">
        <v>18</v>
      </c>
      <c r="D9" s="46" t="s">
        <v>19</v>
      </c>
      <c r="E9" s="46" t="s">
        <v>20</v>
      </c>
      <c r="F9" s="46" t="s">
        <v>21</v>
      </c>
      <c r="G9" s="46" t="s">
        <v>22</v>
      </c>
      <c r="H9" s="46" t="s">
        <v>23</v>
      </c>
      <c r="I9" s="46" t="s">
        <v>24</v>
      </c>
      <c r="J9" s="46" t="s">
        <v>25</v>
      </c>
      <c r="K9" s="46" t="s">
        <v>26</v>
      </c>
      <c r="L9" s="46" t="s">
        <v>28</v>
      </c>
      <c r="M9" s="46" t="s">
        <v>29</v>
      </c>
      <c r="N9" s="46" t="s">
        <v>48</v>
      </c>
      <c r="O9" s="46" t="s">
        <v>57</v>
      </c>
      <c r="P9" s="46" t="s">
        <v>92</v>
      </c>
      <c r="Q9" s="46" t="s">
        <v>97</v>
      </c>
      <c r="R9" s="46" t="s">
        <v>98</v>
      </c>
      <c r="S9" s="46" t="s">
        <v>101</v>
      </c>
      <c r="T9" s="46" t="s">
        <v>102</v>
      </c>
      <c r="U9" s="46" t="s">
        <v>103</v>
      </c>
      <c r="V9" s="46" t="s">
        <v>105</v>
      </c>
      <c r="W9" s="47"/>
      <c r="X9" s="48" t="s">
        <v>70</v>
      </c>
      <c r="Y9" s="5"/>
      <c r="Z9" s="5"/>
      <c r="AA9" s="5"/>
      <c r="AB9" s="5"/>
    </row>
    <row r="10" spans="1:28">
      <c r="B10" s="49" t="s">
        <v>5</v>
      </c>
      <c r="C10" s="50">
        <v>40.126666666666665</v>
      </c>
      <c r="D10" s="50">
        <v>37.980000000000004</v>
      </c>
      <c r="E10" s="50">
        <v>38.123333333333342</v>
      </c>
      <c r="F10" s="50">
        <v>37.769999999999996</v>
      </c>
      <c r="G10" s="50">
        <v>39.713333333333338</v>
      </c>
      <c r="H10" s="50">
        <v>40.126666666666665</v>
      </c>
      <c r="I10" s="50">
        <v>37.06333333333334</v>
      </c>
      <c r="J10" s="50">
        <v>42.636666666666663</v>
      </c>
      <c r="K10" s="50">
        <v>43.095158331398039</v>
      </c>
      <c r="L10" s="50">
        <v>41.711115632398034</v>
      </c>
      <c r="M10" s="50">
        <v>43.23886669098794</v>
      </c>
      <c r="N10" s="50">
        <v>42.823779730884105</v>
      </c>
      <c r="O10" s="50">
        <v>44.637000000000008</v>
      </c>
      <c r="P10" s="50">
        <v>44.289000000000001</v>
      </c>
      <c r="Q10" s="50">
        <v>45.147834104748533</v>
      </c>
      <c r="R10" s="50">
        <v>44.381869472274637</v>
      </c>
      <c r="S10" s="50">
        <v>44.408999999999999</v>
      </c>
      <c r="T10" s="50">
        <v>43.680666666666667</v>
      </c>
      <c r="U10" s="50">
        <v>46.586333333333336</v>
      </c>
      <c r="V10" s="50">
        <v>46.6</v>
      </c>
      <c r="W10" s="155"/>
      <c r="X10" s="167">
        <v>2.9336214483510759E-4</v>
      </c>
      <c r="Y10" s="5"/>
      <c r="Z10" s="5"/>
      <c r="AA10" s="5"/>
      <c r="AB10" s="5"/>
    </row>
    <row r="11" spans="1:28">
      <c r="B11" s="51" t="s">
        <v>0</v>
      </c>
      <c r="C11" s="52">
        <v>40.590322580645157</v>
      </c>
      <c r="D11" s="52">
        <v>39.538709677419355</v>
      </c>
      <c r="E11" s="52">
        <v>38.803225806451614</v>
      </c>
      <c r="F11" s="52">
        <v>40.093548387096774</v>
      </c>
      <c r="G11" s="52">
        <v>40.41935483870968</v>
      </c>
      <c r="H11" s="52">
        <v>40.396774193548389</v>
      </c>
      <c r="I11" s="52">
        <v>39.809677419354834</v>
      </c>
      <c r="J11" s="52">
        <v>43.012903225806454</v>
      </c>
      <c r="K11" s="52">
        <v>44.500535138941906</v>
      </c>
      <c r="L11" s="52">
        <v>42.6053092905548</v>
      </c>
      <c r="M11" s="52">
        <v>43.981812967515737</v>
      </c>
      <c r="N11" s="52">
        <v>44.254277229122224</v>
      </c>
      <c r="O11" s="52">
        <v>45.005161290322576</v>
      </c>
      <c r="P11" s="52">
        <v>44.620322580645158</v>
      </c>
      <c r="Q11" s="52">
        <v>45.352425068361548</v>
      </c>
      <c r="R11" s="52">
        <v>44.545904668858775</v>
      </c>
      <c r="S11" s="52">
        <v>44.780322580645162</v>
      </c>
      <c r="T11" s="52">
        <v>44.464193548387101</v>
      </c>
      <c r="U11" s="52">
        <v>46.984516129032258</v>
      </c>
      <c r="V11" s="52">
        <v>46.451612903225808</v>
      </c>
      <c r="W11" s="155"/>
      <c r="X11" s="164">
        <v>-1.1342103095048461E-2</v>
      </c>
      <c r="Y11" s="5"/>
      <c r="Z11" s="5"/>
      <c r="AA11" s="5"/>
      <c r="AB11" s="5"/>
    </row>
    <row r="12" spans="1:28">
      <c r="B12" s="49" t="s">
        <v>6</v>
      </c>
      <c r="C12" s="50">
        <v>38.243333333333332</v>
      </c>
      <c r="D12" s="50">
        <v>37.580000000000005</v>
      </c>
      <c r="E12" s="50">
        <v>37.65</v>
      </c>
      <c r="F12" s="50">
        <v>39.299999999999997</v>
      </c>
      <c r="G12" s="50">
        <v>39.073333333333338</v>
      </c>
      <c r="H12" s="50">
        <v>39.536666666666662</v>
      </c>
      <c r="I12" s="50">
        <v>39.24666666666667</v>
      </c>
      <c r="J12" s="50">
        <v>41.356666666666669</v>
      </c>
      <c r="K12" s="50">
        <v>43.407509042479511</v>
      </c>
      <c r="L12" s="50">
        <v>40.254885232479502</v>
      </c>
      <c r="M12" s="50">
        <v>42.184415846108699</v>
      </c>
      <c r="N12" s="50">
        <v>42.290422205361011</v>
      </c>
      <c r="O12" s="50">
        <v>42.946000000000005</v>
      </c>
      <c r="P12" s="50">
        <v>42.695333333333338</v>
      </c>
      <c r="Q12" s="50">
        <v>43.297874335977937</v>
      </c>
      <c r="R12" s="50">
        <v>42.189646106065723</v>
      </c>
      <c r="S12" s="50">
        <v>42.470666666666666</v>
      </c>
      <c r="T12" s="50">
        <v>42.393000000000008</v>
      </c>
      <c r="U12" s="50">
        <v>45.139000000000003</v>
      </c>
      <c r="V12" s="50">
        <v>44</v>
      </c>
      <c r="W12" s="155"/>
      <c r="X12" s="167">
        <v>-2.5233168656815685E-2</v>
      </c>
      <c r="Y12" s="5"/>
      <c r="Z12" s="5"/>
      <c r="AA12" s="5"/>
      <c r="AB12" s="5"/>
    </row>
    <row r="13" spans="1:28">
      <c r="B13" s="51" t="s">
        <v>7</v>
      </c>
      <c r="C13" s="52">
        <v>35.432258064516134</v>
      </c>
      <c r="D13" s="52">
        <v>35.967741935483872</v>
      </c>
      <c r="E13" s="52">
        <v>35.522580645161291</v>
      </c>
      <c r="F13" s="52">
        <v>36.803225806451614</v>
      </c>
      <c r="G13" s="52">
        <v>37.451612903225808</v>
      </c>
      <c r="H13" s="52">
        <v>36</v>
      </c>
      <c r="I13" s="52">
        <v>36.890322580645162</v>
      </c>
      <c r="J13" s="52">
        <v>39.522580645161291</v>
      </c>
      <c r="K13" s="52">
        <v>40.885011387050774</v>
      </c>
      <c r="L13" s="52">
        <v>37.578866723609906</v>
      </c>
      <c r="M13" s="52">
        <v>39.841525804484078</v>
      </c>
      <c r="N13" s="52">
        <v>39.713091305999654</v>
      </c>
      <c r="O13" s="52">
        <v>40.855161290322577</v>
      </c>
      <c r="P13" s="52">
        <v>40.694516129032259</v>
      </c>
      <c r="Q13" s="52">
        <v>40.315503987472155</v>
      </c>
      <c r="R13" s="52">
        <v>39.822931728590312</v>
      </c>
      <c r="S13" s="52">
        <v>40.190967741935481</v>
      </c>
      <c r="T13" s="52">
        <v>40.08806451612903</v>
      </c>
      <c r="U13" s="52">
        <v>42.180322580645161</v>
      </c>
      <c r="V13" s="170"/>
      <c r="W13" s="155"/>
      <c r="X13" s="164"/>
      <c r="Y13" s="5"/>
      <c r="Z13" s="5"/>
      <c r="AA13" s="5"/>
      <c r="AB13" s="5"/>
    </row>
    <row r="14" spans="1:28">
      <c r="B14" s="49" t="s">
        <v>8</v>
      </c>
      <c r="C14" s="50">
        <v>34.651612903225811</v>
      </c>
      <c r="D14" s="50">
        <v>34.106451612903221</v>
      </c>
      <c r="E14" s="50">
        <v>33.977419354838709</v>
      </c>
      <c r="F14" s="50">
        <v>35.770967741935486</v>
      </c>
      <c r="G14" s="50">
        <v>35.654838709677421</v>
      </c>
      <c r="H14" s="50">
        <v>34.280645161290323</v>
      </c>
      <c r="I14" s="50">
        <v>35.990322580645163</v>
      </c>
      <c r="J14" s="50">
        <v>37.993548387096773</v>
      </c>
      <c r="K14" s="50">
        <v>39.064579864160962</v>
      </c>
      <c r="L14" s="50">
        <v>36.31699968136526</v>
      </c>
      <c r="M14" s="50">
        <v>38.640580334676343</v>
      </c>
      <c r="N14" s="50">
        <v>38.581596070323194</v>
      </c>
      <c r="O14" s="50">
        <v>38.914838709677426</v>
      </c>
      <c r="P14" s="50">
        <v>38.725161290322582</v>
      </c>
      <c r="Q14" s="50">
        <v>38.711736578195868</v>
      </c>
      <c r="R14" s="50">
        <v>38.11773180806685</v>
      </c>
      <c r="S14" s="50">
        <v>38.387741935483874</v>
      </c>
      <c r="T14" s="50">
        <v>38.278709677419357</v>
      </c>
      <c r="U14" s="50">
        <v>40.546129032258065</v>
      </c>
      <c r="V14" s="169"/>
      <c r="W14" s="155"/>
      <c r="X14" s="167"/>
      <c r="Y14" s="5"/>
      <c r="Z14" s="5"/>
      <c r="AA14" s="5"/>
      <c r="AB14" s="5"/>
    </row>
    <row r="15" spans="1:28">
      <c r="B15" s="51" t="s">
        <v>9</v>
      </c>
      <c r="C15" s="52">
        <v>34.216666666666669</v>
      </c>
      <c r="D15" s="52">
        <v>32.43333333333333</v>
      </c>
      <c r="E15" s="52">
        <v>33.116666666666667</v>
      </c>
      <c r="F15" s="52">
        <v>35.51</v>
      </c>
      <c r="G15" s="52">
        <v>34.743333333333332</v>
      </c>
      <c r="H15" s="52">
        <v>33.236666666666665</v>
      </c>
      <c r="I15" s="52">
        <v>35.423333333333332</v>
      </c>
      <c r="J15" s="52">
        <v>38.243333333333332</v>
      </c>
      <c r="K15" s="52">
        <v>38.862026437278928</v>
      </c>
      <c r="L15" s="52">
        <v>35.941219468290434</v>
      </c>
      <c r="M15" s="52">
        <v>38.114703835124807</v>
      </c>
      <c r="N15" s="52">
        <v>38.455649911093928</v>
      </c>
      <c r="O15" s="52">
        <v>38.557333333333332</v>
      </c>
      <c r="P15" s="52">
        <v>38.667000000000002</v>
      </c>
      <c r="Q15" s="52">
        <v>38.47419762689006</v>
      </c>
      <c r="R15" s="52">
        <v>38.329901033791316</v>
      </c>
      <c r="S15" s="52">
        <v>37.897333333333336</v>
      </c>
      <c r="T15" s="52">
        <v>38.303666666666672</v>
      </c>
      <c r="U15" s="52">
        <v>40.736333333333327</v>
      </c>
      <c r="V15" s="170"/>
      <c r="W15" s="155"/>
      <c r="X15" s="164"/>
      <c r="Y15" s="5"/>
      <c r="Z15" s="5"/>
      <c r="AA15" s="5"/>
      <c r="AB15" s="5"/>
    </row>
    <row r="16" spans="1:28">
      <c r="B16" s="49" t="s">
        <v>10</v>
      </c>
      <c r="C16" s="50">
        <v>33.596774193548384</v>
      </c>
      <c r="D16" s="50">
        <v>32.741935483870968</v>
      </c>
      <c r="E16" s="50">
        <v>33.041935483870965</v>
      </c>
      <c r="F16" s="50">
        <v>34.70645161290323</v>
      </c>
      <c r="G16" s="50">
        <v>34.264516129032259</v>
      </c>
      <c r="H16" s="50">
        <v>32.07741935483871</v>
      </c>
      <c r="I16" s="50">
        <v>35.103225806451611</v>
      </c>
      <c r="J16" s="50">
        <v>37.312903225806451</v>
      </c>
      <c r="K16" s="50">
        <v>38.825899229207678</v>
      </c>
      <c r="L16" s="50">
        <v>35.776852667455159</v>
      </c>
      <c r="M16" s="50">
        <v>38.428831695634031</v>
      </c>
      <c r="N16" s="50">
        <v>38.703979247599648</v>
      </c>
      <c r="O16" s="50">
        <v>38.451935483870969</v>
      </c>
      <c r="P16" s="50">
        <v>38.857741935483865</v>
      </c>
      <c r="Q16" s="50">
        <v>38.557987463623292</v>
      </c>
      <c r="R16" s="50">
        <v>39.198947326393238</v>
      </c>
      <c r="S16" s="50">
        <v>38.187096774193549</v>
      </c>
      <c r="T16" s="50">
        <v>39.423225806451619</v>
      </c>
      <c r="U16" s="50">
        <v>42.201290322580647</v>
      </c>
      <c r="V16" s="169"/>
      <c r="W16" s="155"/>
      <c r="X16" s="167"/>
      <c r="Y16" s="5"/>
      <c r="Z16" s="5"/>
      <c r="AA16" s="5"/>
      <c r="AB16" s="5"/>
    </row>
    <row r="17" spans="2:28">
      <c r="B17" s="51" t="s">
        <v>11</v>
      </c>
      <c r="C17" s="52">
        <v>33.799999999999997</v>
      </c>
      <c r="D17" s="52">
        <v>32.753333333333337</v>
      </c>
      <c r="E17" s="52">
        <v>32.840000000000003</v>
      </c>
      <c r="F17" s="52">
        <v>34.256666666666668</v>
      </c>
      <c r="G17" s="52">
        <v>34.51</v>
      </c>
      <c r="H17" s="52">
        <v>32.456666666666671</v>
      </c>
      <c r="I17" s="52">
        <v>35.56333333333334</v>
      </c>
      <c r="J17" s="52">
        <v>37.346666666666671</v>
      </c>
      <c r="K17" s="52">
        <v>38.797235070954642</v>
      </c>
      <c r="L17" s="52">
        <v>35.927936352502769</v>
      </c>
      <c r="M17" s="52">
        <v>39.018643966341003</v>
      </c>
      <c r="N17" s="52">
        <v>39.133307568576591</v>
      </c>
      <c r="O17" s="52">
        <v>38.784999999999997</v>
      </c>
      <c r="P17" s="52">
        <v>39.674333333333337</v>
      </c>
      <c r="Q17" s="52">
        <v>38.754755456747105</v>
      </c>
      <c r="R17" s="52">
        <v>39.686745670371664</v>
      </c>
      <c r="S17" s="52">
        <v>38.664333333333325</v>
      </c>
      <c r="T17" s="52">
        <v>40.604666666666667</v>
      </c>
      <c r="U17" s="52">
        <v>42.865666666666669</v>
      </c>
      <c r="V17" s="170"/>
      <c r="W17" s="155"/>
      <c r="X17" s="164"/>
      <c r="Y17" s="5"/>
      <c r="Z17" s="5"/>
      <c r="AA17" s="5"/>
      <c r="AB17" s="5"/>
    </row>
    <row r="18" spans="2:28">
      <c r="B18" s="49" t="s">
        <v>12</v>
      </c>
      <c r="C18" s="50">
        <v>34.49677419354839</v>
      </c>
      <c r="D18" s="50">
        <v>33.816129032258061</v>
      </c>
      <c r="E18" s="50">
        <v>33.758064516129032</v>
      </c>
      <c r="F18" s="50">
        <v>34.567741935483866</v>
      </c>
      <c r="G18" s="50">
        <v>35.406451612903226</v>
      </c>
      <c r="H18" s="50">
        <v>33.522580645161291</v>
      </c>
      <c r="I18" s="50">
        <v>36.887096774193552</v>
      </c>
      <c r="J18" s="50">
        <v>37.303225806451614</v>
      </c>
      <c r="K18" s="50">
        <v>39.026413458120068</v>
      </c>
      <c r="L18" s="50">
        <v>37.227749839379875</v>
      </c>
      <c r="M18" s="50">
        <v>39.319225232885259</v>
      </c>
      <c r="N18" s="50">
        <v>40.037616923170454</v>
      </c>
      <c r="O18" s="50">
        <v>39.561935483870968</v>
      </c>
      <c r="P18" s="50">
        <v>40.45870967741935</v>
      </c>
      <c r="Q18" s="50">
        <v>39.294388683499065</v>
      </c>
      <c r="R18" s="50">
        <v>39.602345598948794</v>
      </c>
      <c r="S18" s="50">
        <v>39.539354838709677</v>
      </c>
      <c r="T18" s="50">
        <v>41.147741935483872</v>
      </c>
      <c r="U18" s="50">
        <v>43.291935483870965</v>
      </c>
      <c r="V18" s="169"/>
      <c r="W18" s="155"/>
      <c r="X18" s="167"/>
      <c r="Y18" s="5"/>
      <c r="Z18" s="5"/>
      <c r="AA18" s="5"/>
      <c r="AB18" s="5"/>
    </row>
    <row r="19" spans="2:28">
      <c r="B19" s="51" t="s">
        <v>2</v>
      </c>
      <c r="C19" s="52">
        <v>35.506451612903227</v>
      </c>
      <c r="D19" s="52">
        <v>34.551612903225802</v>
      </c>
      <c r="E19" s="52">
        <v>33.909677419354843</v>
      </c>
      <c r="F19" s="52">
        <v>35.361290322580643</v>
      </c>
      <c r="G19" s="52">
        <v>36.067741935483866</v>
      </c>
      <c r="H19" s="52">
        <v>34.161290322580648</v>
      </c>
      <c r="I19" s="52">
        <v>38.045161290322582</v>
      </c>
      <c r="J19" s="52">
        <v>38.50322580645161</v>
      </c>
      <c r="K19" s="52">
        <v>39.523632228923425</v>
      </c>
      <c r="L19" s="52">
        <v>39.24178202075251</v>
      </c>
      <c r="M19" s="52">
        <v>39.809620603852288</v>
      </c>
      <c r="N19" s="52">
        <v>40.828709677419354</v>
      </c>
      <c r="O19" s="52">
        <v>40.29</v>
      </c>
      <c r="P19" s="52">
        <v>40.463548387096772</v>
      </c>
      <c r="Q19" s="52">
        <v>39.762122670014548</v>
      </c>
      <c r="R19" s="52">
        <v>40.160645161290326</v>
      </c>
      <c r="S19" s="52">
        <v>40.040645161290321</v>
      </c>
      <c r="T19" s="52">
        <v>41.255161290322583</v>
      </c>
      <c r="U19" s="52">
        <v>42.88645161290323</v>
      </c>
      <c r="V19" s="170"/>
      <c r="W19" s="155"/>
      <c r="X19" s="164"/>
      <c r="Y19" s="5"/>
      <c r="Z19" s="5"/>
      <c r="AA19" s="5"/>
      <c r="AB19" s="5"/>
    </row>
    <row r="20" spans="2:28">
      <c r="B20" s="49" t="s">
        <v>3</v>
      </c>
      <c r="C20" s="127">
        <v>36.003448275862063</v>
      </c>
      <c r="D20" s="50">
        <v>35.046428571428571</v>
      </c>
      <c r="E20" s="50">
        <v>34.924999999999997</v>
      </c>
      <c r="F20" s="50">
        <v>36.535714285714285</v>
      </c>
      <c r="G20" s="127">
        <v>36.45862068965517</v>
      </c>
      <c r="H20" s="50">
        <v>34.932142857142857</v>
      </c>
      <c r="I20" s="50">
        <v>39.25714285714286</v>
      </c>
      <c r="J20" s="50">
        <v>39.324999999999996</v>
      </c>
      <c r="K20" s="127">
        <v>39.57695208565476</v>
      </c>
      <c r="L20" s="50">
        <v>39.937722452044035</v>
      </c>
      <c r="M20" s="50">
        <v>40.255002716677325</v>
      </c>
      <c r="N20" s="50">
        <v>41.297142857142866</v>
      </c>
      <c r="O20" s="127">
        <v>40.737241379310348</v>
      </c>
      <c r="P20" s="50">
        <v>41.057857142857138</v>
      </c>
      <c r="Q20" s="50">
        <v>40.304416972300615</v>
      </c>
      <c r="R20" s="50">
        <v>41.1875</v>
      </c>
      <c r="S20" s="127">
        <v>40.931034482758619</v>
      </c>
      <c r="T20" s="50">
        <v>41.877499999999998</v>
      </c>
      <c r="U20" s="50">
        <v>43.512857142857136</v>
      </c>
      <c r="V20" s="169"/>
      <c r="W20" s="155"/>
      <c r="X20" s="167"/>
      <c r="Y20" s="5"/>
      <c r="Z20" s="5"/>
      <c r="AA20" s="5"/>
      <c r="AB20" s="5"/>
    </row>
    <row r="21" spans="2:28">
      <c r="B21" s="51" t="s">
        <v>4</v>
      </c>
      <c r="C21" s="52">
        <v>36.674193548387102</v>
      </c>
      <c r="D21" s="52">
        <v>36.203225806451613</v>
      </c>
      <c r="E21" s="52">
        <v>35.99677419354839</v>
      </c>
      <c r="F21" s="52">
        <v>37.645161290322584</v>
      </c>
      <c r="G21" s="52">
        <v>38.648387096774194</v>
      </c>
      <c r="H21" s="52">
        <v>35.858064516129026</v>
      </c>
      <c r="I21" s="52">
        <v>40.545161290322582</v>
      </c>
      <c r="J21" s="52">
        <v>40.719354838709677</v>
      </c>
      <c r="K21" s="52">
        <v>40.649116076584875</v>
      </c>
      <c r="L21" s="52">
        <v>41.404365387654934</v>
      </c>
      <c r="M21" s="52">
        <v>40.903141057583873</v>
      </c>
      <c r="N21" s="52">
        <v>42.858064516129026</v>
      </c>
      <c r="O21" s="52">
        <v>42.17354838709678</v>
      </c>
      <c r="P21" s="52">
        <v>43.237419354838707</v>
      </c>
      <c r="Q21" s="52">
        <v>42.259892450903429</v>
      </c>
      <c r="R21" s="52">
        <v>42.59129032258064</v>
      </c>
      <c r="S21" s="52">
        <v>42.59129032258064</v>
      </c>
      <c r="T21" s="52">
        <v>44.116451612903219</v>
      </c>
      <c r="U21" s="52">
        <v>45.12903225806452</v>
      </c>
      <c r="V21" s="170"/>
      <c r="W21" s="155"/>
      <c r="X21" s="164"/>
      <c r="Y21" s="5"/>
      <c r="Z21" s="5"/>
      <c r="AA21" s="5"/>
      <c r="AB21" s="5"/>
    </row>
    <row r="22" spans="2:28">
      <c r="B22" s="53" t="s">
        <v>27</v>
      </c>
      <c r="C22" s="54">
        <v>36.106830601092895</v>
      </c>
      <c r="D22" s="54">
        <v>35.228493150684926</v>
      </c>
      <c r="E22" s="54">
        <v>35.137260273972601</v>
      </c>
      <c r="F22" s="54">
        <v>36.524657534246579</v>
      </c>
      <c r="G22" s="54">
        <v>36.868306010928961</v>
      </c>
      <c r="H22" s="54">
        <v>35.545205479452058</v>
      </c>
      <c r="I22" s="54">
        <v>37.478082191780821</v>
      </c>
      <c r="J22" s="54">
        <v>39.435616438356163</v>
      </c>
      <c r="K22" s="54">
        <v>40.517268540491806</v>
      </c>
      <c r="L22" s="54">
        <v>38.652111296332343</v>
      </c>
      <c r="M22" s="54">
        <v>40.308235218683343</v>
      </c>
      <c r="N22" s="54">
        <v>40.744416894630525</v>
      </c>
      <c r="O22" s="54">
        <v>40.907021857923503</v>
      </c>
      <c r="P22" s="54">
        <v>41.118273972602736</v>
      </c>
      <c r="Q22" s="54">
        <v>40.85106653402601</v>
      </c>
      <c r="R22" s="54">
        <v>40.811311132963553</v>
      </c>
      <c r="S22" s="54">
        <v>40.782136986301367</v>
      </c>
      <c r="T22" s="54">
        <v>41.302754032258065</v>
      </c>
      <c r="U22" s="54">
        <v>43.504988991295448</v>
      </c>
      <c r="V22" s="171"/>
      <c r="W22" s="158"/>
      <c r="X22" s="161">
        <v>-1.209396986900968E-2</v>
      </c>
      <c r="Y22" s="5"/>
      <c r="Z22" s="5"/>
      <c r="AA22" s="5"/>
      <c r="AB22" s="5"/>
    </row>
    <row r="23" spans="2:28">
      <c r="B23" s="43"/>
      <c r="C23" s="5"/>
      <c r="D23" s="5"/>
      <c r="E23" s="5"/>
      <c r="F23" s="5"/>
      <c r="G23" s="5"/>
      <c r="H23" s="5"/>
      <c r="I23" s="5"/>
      <c r="J23" s="5"/>
      <c r="K23" s="55"/>
      <c r="L23" s="56"/>
      <c r="M23" s="56"/>
      <c r="N23" s="56"/>
      <c r="O23" s="56"/>
      <c r="P23" s="61"/>
      <c r="Q23" s="143"/>
      <c r="R23" s="76"/>
      <c r="S23" s="76"/>
      <c r="T23" s="56"/>
      <c r="U23" s="56"/>
      <c r="V23" s="56"/>
      <c r="W23" s="5"/>
      <c r="X23" s="5"/>
      <c r="Y23" s="5"/>
      <c r="Z23" s="5"/>
      <c r="AA23" s="5"/>
      <c r="AB23" s="5"/>
    </row>
    <row r="24" spans="2:28">
      <c r="B24" s="5"/>
      <c r="C24" s="5"/>
      <c r="D24" s="5"/>
      <c r="E24" s="5"/>
      <c r="F24" s="5"/>
      <c r="G24" s="5"/>
      <c r="H24" s="5"/>
      <c r="I24" s="5"/>
      <c r="J24" s="57"/>
      <c r="K24" s="57"/>
      <c r="L24" s="42"/>
      <c r="M24" s="42"/>
      <c r="N24" s="42"/>
      <c r="O24" s="42"/>
      <c r="P24" s="42"/>
      <c r="Q24" s="42"/>
      <c r="R24" s="42"/>
      <c r="S24" s="42"/>
      <c r="T24" s="42"/>
      <c r="U24" s="42"/>
      <c r="V24" s="42"/>
      <c r="W24" s="57"/>
      <c r="X24" s="5"/>
      <c r="Y24" s="5"/>
      <c r="Z24" s="5"/>
      <c r="AA24" s="5"/>
      <c r="AB24" s="5"/>
    </row>
    <row r="25" spans="2:28">
      <c r="B25" s="38" t="s">
        <v>67</v>
      </c>
      <c r="C25" s="38"/>
      <c r="D25" s="5"/>
      <c r="E25" s="125" t="s">
        <v>96</v>
      </c>
      <c r="F25" s="5"/>
      <c r="G25" s="5"/>
      <c r="H25" s="5"/>
      <c r="I25" s="5"/>
      <c r="J25" s="43"/>
      <c r="K25" s="42"/>
      <c r="L25" s="42"/>
      <c r="M25" s="42"/>
      <c r="N25" s="42"/>
      <c r="O25" s="42"/>
      <c r="P25" s="42"/>
      <c r="Q25" s="42"/>
      <c r="R25" s="42"/>
      <c r="S25" s="42"/>
      <c r="T25" s="42"/>
      <c r="U25" s="42"/>
      <c r="V25" s="42"/>
      <c r="W25" s="57"/>
      <c r="X25" s="5"/>
      <c r="Y25" s="5"/>
      <c r="Z25" s="5"/>
      <c r="AA25" s="5"/>
      <c r="AB25" s="5"/>
    </row>
    <row r="26" spans="2:28" ht="33.75" customHeight="1">
      <c r="B26" s="46"/>
      <c r="C26" s="46" t="s">
        <v>18</v>
      </c>
      <c r="D26" s="46" t="s">
        <v>19</v>
      </c>
      <c r="E26" s="46" t="s">
        <v>20</v>
      </c>
      <c r="F26" s="46" t="s">
        <v>21</v>
      </c>
      <c r="G26" s="46" t="s">
        <v>22</v>
      </c>
      <c r="H26" s="46" t="s">
        <v>23</v>
      </c>
      <c r="I26" s="46" t="s">
        <v>24</v>
      </c>
      <c r="J26" s="46" t="s">
        <v>25</v>
      </c>
      <c r="K26" s="46" t="s">
        <v>26</v>
      </c>
      <c r="L26" s="46" t="s">
        <v>28</v>
      </c>
      <c r="M26" s="46" t="s">
        <v>29</v>
      </c>
      <c r="N26" s="46" t="s">
        <v>48</v>
      </c>
      <c r="O26" s="46" t="s">
        <v>57</v>
      </c>
      <c r="P26" s="46" t="s">
        <v>92</v>
      </c>
      <c r="Q26" s="46" t="s">
        <v>97</v>
      </c>
      <c r="R26" s="46" t="s">
        <v>98</v>
      </c>
      <c r="S26" s="46" t="s">
        <v>101</v>
      </c>
      <c r="T26" s="46" t="s">
        <v>102</v>
      </c>
      <c r="U26" s="46" t="s">
        <v>103</v>
      </c>
      <c r="V26" s="46" t="s">
        <v>105</v>
      </c>
      <c r="W26" s="42"/>
      <c r="X26" s="48" t="s">
        <v>70</v>
      </c>
      <c r="Y26" s="46" t="s">
        <v>43</v>
      </c>
      <c r="Z26" s="48" t="s">
        <v>71</v>
      </c>
      <c r="AA26" s="48" t="s">
        <v>44</v>
      </c>
      <c r="AB26" s="48" t="s">
        <v>72</v>
      </c>
    </row>
    <row r="27" spans="2:28">
      <c r="B27" s="49" t="s">
        <v>5</v>
      </c>
      <c r="C27" s="58">
        <v>1203.8</v>
      </c>
      <c r="D27" s="58">
        <v>1139.4000000000001</v>
      </c>
      <c r="E27" s="58">
        <v>1143.7000000000003</v>
      </c>
      <c r="F27" s="58">
        <v>1133.0999999999999</v>
      </c>
      <c r="G27" s="58">
        <v>1191.4000000000001</v>
      </c>
      <c r="H27" s="58">
        <v>1203.8</v>
      </c>
      <c r="I27" s="58">
        <v>1111.9000000000001</v>
      </c>
      <c r="J27" s="58">
        <v>1279.0999999999999</v>
      </c>
      <c r="K27" s="58">
        <v>1292.8547499419412</v>
      </c>
      <c r="L27" s="58">
        <v>1251.3334689719411</v>
      </c>
      <c r="M27" s="58">
        <v>1297.1660007296382</v>
      </c>
      <c r="N27" s="58">
        <v>1284.7133919265232</v>
      </c>
      <c r="O27" s="58">
        <v>1339.1100000000001</v>
      </c>
      <c r="P27" s="58">
        <v>1328.67</v>
      </c>
      <c r="Q27" s="58">
        <v>1354.435023142456</v>
      </c>
      <c r="R27" s="58">
        <v>1331.4560841682392</v>
      </c>
      <c r="S27" s="58">
        <v>1332.27</v>
      </c>
      <c r="T27" s="58">
        <v>1310.42</v>
      </c>
      <c r="U27" s="58">
        <v>1397.5900000000001</v>
      </c>
      <c r="V27" s="58">
        <v>1398</v>
      </c>
      <c r="W27" s="5"/>
      <c r="X27" s="167">
        <v>2.9336214483488554E-4</v>
      </c>
      <c r="Y27" s="58">
        <v>1345.234221462139</v>
      </c>
      <c r="Z27" s="156">
        <v>3.9224231510041285E-2</v>
      </c>
      <c r="AA27" s="58">
        <v>1346.76</v>
      </c>
      <c r="AB27" s="156">
        <v>3.8046868038848825E-2</v>
      </c>
    </row>
    <row r="28" spans="2:28">
      <c r="B28" s="51" t="s">
        <v>0</v>
      </c>
      <c r="C28" s="59">
        <v>1258.3</v>
      </c>
      <c r="D28" s="59">
        <v>1225.7</v>
      </c>
      <c r="E28" s="59">
        <v>1202.9000000000001</v>
      </c>
      <c r="F28" s="59">
        <v>1242.9000000000001</v>
      </c>
      <c r="G28" s="59">
        <v>1253</v>
      </c>
      <c r="H28" s="59">
        <v>1252.3</v>
      </c>
      <c r="I28" s="59">
        <v>1234.0999999999999</v>
      </c>
      <c r="J28" s="59">
        <v>1333.4</v>
      </c>
      <c r="K28" s="59">
        <v>1379.5165893071992</v>
      </c>
      <c r="L28" s="59">
        <v>1320.7645880071989</v>
      </c>
      <c r="M28" s="59">
        <v>1363.4362019929879</v>
      </c>
      <c r="N28" s="59">
        <v>1371.882594102789</v>
      </c>
      <c r="O28" s="59">
        <v>1395.1599999999999</v>
      </c>
      <c r="P28" s="59">
        <v>1383.23</v>
      </c>
      <c r="Q28" s="59">
        <v>1405.925177119208</v>
      </c>
      <c r="R28" s="59">
        <v>1380.923044734622</v>
      </c>
      <c r="S28" s="59">
        <v>1388.19</v>
      </c>
      <c r="T28" s="59">
        <v>1378.39</v>
      </c>
      <c r="U28" s="59">
        <v>1456.52</v>
      </c>
      <c r="V28" s="59">
        <v>1440</v>
      </c>
      <c r="W28" s="57"/>
      <c r="X28" s="164">
        <v>-1.1342103095048461E-2</v>
      </c>
      <c r="Y28" s="59">
        <v>1401.9896443707662</v>
      </c>
      <c r="Z28" s="164">
        <v>2.711172352937985E-2</v>
      </c>
      <c r="AA28" s="59">
        <v>1407.7</v>
      </c>
      <c r="AB28" s="164">
        <v>2.2945229807487255E-2</v>
      </c>
    </row>
    <row r="29" spans="2:28">
      <c r="B29" s="49" t="s">
        <v>6</v>
      </c>
      <c r="C29" s="58">
        <v>1147.3</v>
      </c>
      <c r="D29" s="58">
        <v>1127.4000000000001</v>
      </c>
      <c r="E29" s="58">
        <v>1129.5</v>
      </c>
      <c r="F29" s="58">
        <v>1179</v>
      </c>
      <c r="G29" s="58">
        <v>1172.2</v>
      </c>
      <c r="H29" s="58">
        <v>1186.0999999999999</v>
      </c>
      <c r="I29" s="58">
        <v>1177.4000000000001</v>
      </c>
      <c r="J29" s="58">
        <v>1240.7</v>
      </c>
      <c r="K29" s="58">
        <v>1302.2252712743852</v>
      </c>
      <c r="L29" s="58">
        <v>1207.646556974385</v>
      </c>
      <c r="M29" s="58">
        <v>1265.532475383261</v>
      </c>
      <c r="N29" s="58">
        <v>1268.7126661608304</v>
      </c>
      <c r="O29" s="58">
        <v>1288.3800000000001</v>
      </c>
      <c r="P29" s="58">
        <v>1280.8600000000001</v>
      </c>
      <c r="Q29" s="58">
        <v>1298.9362300793382</v>
      </c>
      <c r="R29" s="58">
        <v>1265.6893831819716</v>
      </c>
      <c r="S29" s="58">
        <v>1274.1199999999999</v>
      </c>
      <c r="T29" s="150">
        <v>1271.7900000000002</v>
      </c>
      <c r="U29" s="150">
        <v>1354.17</v>
      </c>
      <c r="V29" s="150">
        <v>1320</v>
      </c>
      <c r="W29" s="5"/>
      <c r="X29" s="167">
        <v>-2.5233168656815685E-2</v>
      </c>
      <c r="Y29" s="58">
        <v>1292.941122652262</v>
      </c>
      <c r="Z29" s="156">
        <v>2.0928158965375809E-2</v>
      </c>
      <c r="AA29" s="58">
        <v>1300.0266666666666</v>
      </c>
      <c r="AB29" s="156">
        <v>1.536378740948896E-2</v>
      </c>
    </row>
    <row r="30" spans="2:28">
      <c r="B30" s="51" t="s">
        <v>7</v>
      </c>
      <c r="C30" s="59">
        <v>1098.4000000000001</v>
      </c>
      <c r="D30" s="59">
        <v>1115</v>
      </c>
      <c r="E30" s="59">
        <v>1101.2</v>
      </c>
      <c r="F30" s="59">
        <v>1140.9000000000001</v>
      </c>
      <c r="G30" s="59">
        <v>1161</v>
      </c>
      <c r="H30" s="59">
        <v>1116</v>
      </c>
      <c r="I30" s="59">
        <v>1143.5999999999999</v>
      </c>
      <c r="J30" s="59">
        <v>1225.2</v>
      </c>
      <c r="K30" s="59">
        <v>1267.435352998574</v>
      </c>
      <c r="L30" s="59">
        <v>1164.944868431907</v>
      </c>
      <c r="M30" s="59">
        <v>1235.0872999390065</v>
      </c>
      <c r="N30" s="59">
        <v>1231.1058304859894</v>
      </c>
      <c r="O30" s="59">
        <v>1266.51</v>
      </c>
      <c r="P30" s="59">
        <v>1261.53</v>
      </c>
      <c r="Q30" s="59">
        <v>1249.7806236116369</v>
      </c>
      <c r="R30" s="59">
        <v>1234.5108835862998</v>
      </c>
      <c r="S30" s="59">
        <v>1245.9199999999998</v>
      </c>
      <c r="T30" s="59">
        <v>1242.73</v>
      </c>
      <c r="U30" s="59">
        <v>1307.5899999999999</v>
      </c>
      <c r="V30" s="166"/>
      <c r="W30" s="57"/>
      <c r="X30" s="164"/>
      <c r="Y30" s="59">
        <v>1256.1063014395872</v>
      </c>
      <c r="Z30" s="164"/>
      <c r="AA30" s="59">
        <v>1265.4133333333332</v>
      </c>
      <c r="AB30" s="164"/>
    </row>
    <row r="31" spans="2:28" ht="15" customHeight="1">
      <c r="B31" s="49" t="s">
        <v>8</v>
      </c>
      <c r="C31" s="58">
        <v>1074.2</v>
      </c>
      <c r="D31" s="58">
        <v>1057.3</v>
      </c>
      <c r="E31" s="58">
        <v>1053.3</v>
      </c>
      <c r="F31" s="58">
        <v>1108.9000000000001</v>
      </c>
      <c r="G31" s="58">
        <v>1105.3</v>
      </c>
      <c r="H31" s="58">
        <v>1062.7</v>
      </c>
      <c r="I31" s="58">
        <v>1115.7</v>
      </c>
      <c r="J31" s="58">
        <v>1177.8</v>
      </c>
      <c r="K31" s="58">
        <v>1211.0019757889897</v>
      </c>
      <c r="L31" s="58">
        <v>1125.826990122323</v>
      </c>
      <c r="M31" s="58">
        <v>1197.8579903749667</v>
      </c>
      <c r="N31" s="58">
        <v>1196.0294781800189</v>
      </c>
      <c r="O31" s="58">
        <v>1206.3600000000001</v>
      </c>
      <c r="P31" s="58">
        <v>1200.48</v>
      </c>
      <c r="Q31" s="58">
        <v>1200.063833924072</v>
      </c>
      <c r="R31" s="58">
        <v>1181.6496860500724</v>
      </c>
      <c r="S31" s="58">
        <v>1190.02</v>
      </c>
      <c r="T31" s="150">
        <v>1186.6400000000001</v>
      </c>
      <c r="U31" s="58">
        <v>1256.93</v>
      </c>
      <c r="V31" s="150"/>
      <c r="W31" s="5"/>
      <c r="X31" s="167"/>
      <c r="Y31" s="58">
        <v>1203.0607039948288</v>
      </c>
      <c r="Z31" s="156"/>
      <c r="AA31" s="58">
        <v>1211.1966666666667</v>
      </c>
      <c r="AB31" s="156"/>
    </row>
    <row r="32" spans="2:28">
      <c r="B32" s="51" t="s">
        <v>9</v>
      </c>
      <c r="C32" s="59">
        <v>1026.5</v>
      </c>
      <c r="D32" s="59">
        <v>973</v>
      </c>
      <c r="E32" s="59">
        <v>993.5</v>
      </c>
      <c r="F32" s="59">
        <v>1065.3</v>
      </c>
      <c r="G32" s="59">
        <v>1042.3</v>
      </c>
      <c r="H32" s="59">
        <v>997.1</v>
      </c>
      <c r="I32" s="59">
        <v>1062.7</v>
      </c>
      <c r="J32" s="59">
        <v>1147.3</v>
      </c>
      <c r="K32" s="59">
        <v>1165.8607931183678</v>
      </c>
      <c r="L32" s="59">
        <v>1078.236584048713</v>
      </c>
      <c r="M32" s="59">
        <v>1143.4411150537442</v>
      </c>
      <c r="N32" s="59">
        <v>1153.6694973328179</v>
      </c>
      <c r="O32" s="59">
        <v>1156.72</v>
      </c>
      <c r="P32" s="59">
        <v>1160.01</v>
      </c>
      <c r="Q32" s="59">
        <v>1154.2259288067019</v>
      </c>
      <c r="R32" s="59">
        <v>1149.8970310137395</v>
      </c>
      <c r="S32" s="59">
        <v>1136.92</v>
      </c>
      <c r="T32" s="59">
        <v>1149.1100000000001</v>
      </c>
      <c r="U32" s="59">
        <v>1222.0899999999999</v>
      </c>
      <c r="V32" s="166"/>
      <c r="W32" s="57"/>
      <c r="X32" s="164"/>
      <c r="Y32" s="59">
        <v>1162.4485919640883</v>
      </c>
      <c r="Z32" s="164"/>
      <c r="AA32" s="59">
        <v>1169.3733333333332</v>
      </c>
      <c r="AB32" s="164"/>
    </row>
    <row r="33" spans="2:33">
      <c r="B33" s="49" t="s">
        <v>10</v>
      </c>
      <c r="C33" s="58">
        <v>1041.5</v>
      </c>
      <c r="D33" s="58">
        <v>1015</v>
      </c>
      <c r="E33" s="58">
        <v>1024.3</v>
      </c>
      <c r="F33" s="58">
        <v>1075.9000000000001</v>
      </c>
      <c r="G33" s="58">
        <v>1062.2</v>
      </c>
      <c r="H33" s="58">
        <v>994.4</v>
      </c>
      <c r="I33" s="58">
        <v>1088.2</v>
      </c>
      <c r="J33" s="58">
        <v>1156.7</v>
      </c>
      <c r="K33" s="58">
        <v>1203.6028761054381</v>
      </c>
      <c r="L33" s="58">
        <v>1109.0824326911099</v>
      </c>
      <c r="M33" s="58">
        <v>1191.293782564655</v>
      </c>
      <c r="N33" s="58">
        <v>1199.8233566755891</v>
      </c>
      <c r="O33" s="58">
        <v>1192.01</v>
      </c>
      <c r="P33" s="58">
        <v>1204.5899999999999</v>
      </c>
      <c r="Q33" s="58">
        <v>1195.2976113723221</v>
      </c>
      <c r="R33" s="58">
        <v>1215.1673671181904</v>
      </c>
      <c r="S33" s="58">
        <v>1183.8</v>
      </c>
      <c r="T33" s="58">
        <v>1222.1200000000001</v>
      </c>
      <c r="U33" s="150">
        <v>1308.24</v>
      </c>
      <c r="V33" s="150"/>
      <c r="W33" s="5"/>
      <c r="X33" s="167"/>
      <c r="Y33" s="58">
        <v>1224.9249956981025</v>
      </c>
      <c r="Z33" s="156"/>
      <c r="AA33" s="58">
        <v>1238.0533333333333</v>
      </c>
      <c r="AB33" s="156"/>
    </row>
    <row r="34" spans="2:33">
      <c r="B34" s="51" t="s">
        <v>11</v>
      </c>
      <c r="C34" s="59">
        <v>1014</v>
      </c>
      <c r="D34" s="59">
        <v>982.6</v>
      </c>
      <c r="E34" s="59">
        <v>985.2</v>
      </c>
      <c r="F34" s="59">
        <v>1027.7</v>
      </c>
      <c r="G34" s="59">
        <v>1035.3</v>
      </c>
      <c r="H34" s="59">
        <v>973.7</v>
      </c>
      <c r="I34" s="59">
        <v>1066.9000000000001</v>
      </c>
      <c r="J34" s="59">
        <v>1120.4000000000001</v>
      </c>
      <c r="K34" s="59">
        <v>1163.9170521286392</v>
      </c>
      <c r="L34" s="59">
        <v>1077.838090575083</v>
      </c>
      <c r="M34" s="59">
        <v>1170.5593189902302</v>
      </c>
      <c r="N34" s="59">
        <v>1173.9992270572977</v>
      </c>
      <c r="O34" s="59">
        <v>1163.55</v>
      </c>
      <c r="P34" s="59">
        <v>1190.23</v>
      </c>
      <c r="Q34" s="59">
        <v>1162.6426637024131</v>
      </c>
      <c r="R34" s="59">
        <v>1190.6023701111499</v>
      </c>
      <c r="S34" s="59">
        <v>1159.9299999999998</v>
      </c>
      <c r="T34" s="59">
        <v>1218.1400000000001</v>
      </c>
      <c r="U34" s="59">
        <v>1285.97</v>
      </c>
      <c r="V34" s="166"/>
      <c r="W34" s="57"/>
      <c r="X34" s="164"/>
      <c r="Y34" s="59">
        <v>1203.4570067627126</v>
      </c>
      <c r="Z34" s="164"/>
      <c r="AA34" s="59">
        <v>1221.3466666666666</v>
      </c>
      <c r="AB34" s="164"/>
    </row>
    <row r="35" spans="2:33">
      <c r="B35" s="49" t="s">
        <v>12</v>
      </c>
      <c r="C35" s="58">
        <v>1069.4000000000001</v>
      </c>
      <c r="D35" s="58">
        <v>1048.3</v>
      </c>
      <c r="E35" s="58">
        <v>1046.5</v>
      </c>
      <c r="F35" s="58">
        <v>1071.5999999999999</v>
      </c>
      <c r="G35" s="58">
        <v>1097.5999999999999</v>
      </c>
      <c r="H35" s="58">
        <v>1039.2</v>
      </c>
      <c r="I35" s="58">
        <v>1143.5</v>
      </c>
      <c r="J35" s="58">
        <v>1156.4000000000001</v>
      </c>
      <c r="K35" s="58">
        <v>1209.8188172017221</v>
      </c>
      <c r="L35" s="58">
        <v>1154.0602450207762</v>
      </c>
      <c r="M35" s="58">
        <v>1218.8959822194431</v>
      </c>
      <c r="N35" s="58">
        <v>1241.1661246182841</v>
      </c>
      <c r="O35" s="58">
        <v>1226.42</v>
      </c>
      <c r="P35" s="58">
        <v>1254.2199999999998</v>
      </c>
      <c r="Q35" s="58">
        <v>1218.1260491884709</v>
      </c>
      <c r="R35" s="58">
        <v>1227.6727135674125</v>
      </c>
      <c r="S35" s="58">
        <v>1225.72</v>
      </c>
      <c r="T35" s="58">
        <v>1275.58</v>
      </c>
      <c r="U35" s="58">
        <v>1342.05</v>
      </c>
      <c r="V35" s="150"/>
      <c r="W35" s="5"/>
      <c r="X35" s="167"/>
      <c r="Y35" s="58">
        <v>1257.8297525511766</v>
      </c>
      <c r="Z35" s="156"/>
      <c r="AA35" s="58">
        <v>1281.1166666666668</v>
      </c>
      <c r="AB35" s="156"/>
    </row>
    <row r="36" spans="2:33">
      <c r="B36" s="51" t="s">
        <v>2</v>
      </c>
      <c r="C36" s="59">
        <v>1100.7</v>
      </c>
      <c r="D36" s="59">
        <v>1071.0999999999999</v>
      </c>
      <c r="E36" s="59">
        <v>1051.2</v>
      </c>
      <c r="F36" s="59">
        <v>1096.2</v>
      </c>
      <c r="G36" s="59">
        <v>1118.0999999999999</v>
      </c>
      <c r="H36" s="59">
        <v>1059</v>
      </c>
      <c r="I36" s="59">
        <v>1179.4000000000001</v>
      </c>
      <c r="J36" s="59">
        <v>1193.5999999999999</v>
      </c>
      <c r="K36" s="59">
        <v>1225.2325990966262</v>
      </c>
      <c r="L36" s="59">
        <v>1216.4952426433279</v>
      </c>
      <c r="M36" s="59">
        <v>1234.098238719421</v>
      </c>
      <c r="N36" s="59">
        <v>1265.69</v>
      </c>
      <c r="O36" s="59">
        <v>1248.99</v>
      </c>
      <c r="P36" s="59">
        <v>1254.3699999999999</v>
      </c>
      <c r="Q36" s="59">
        <v>1232.6258027704509</v>
      </c>
      <c r="R36" s="59">
        <v>1244.98</v>
      </c>
      <c r="S36" s="59">
        <v>1241.26</v>
      </c>
      <c r="T36" s="59">
        <v>1278.9100000000001</v>
      </c>
      <c r="U36" s="59">
        <v>1329.48</v>
      </c>
      <c r="V36" s="166"/>
      <c r="W36" s="57"/>
      <c r="X36" s="164"/>
      <c r="Y36" s="59">
        <v>1265.4511605540902</v>
      </c>
      <c r="Z36" s="164"/>
      <c r="AA36" s="59">
        <v>1283.2166666666667</v>
      </c>
      <c r="AB36" s="164"/>
    </row>
    <row r="37" spans="2:33">
      <c r="B37" s="49" t="s">
        <v>3</v>
      </c>
      <c r="C37" s="58">
        <v>1044.0999999999999</v>
      </c>
      <c r="D37" s="58">
        <v>981.3</v>
      </c>
      <c r="E37" s="58">
        <v>977.9</v>
      </c>
      <c r="F37" s="58">
        <v>1023</v>
      </c>
      <c r="G37" s="58">
        <v>1057.3</v>
      </c>
      <c r="H37" s="58">
        <v>978.1</v>
      </c>
      <c r="I37" s="58">
        <v>1099.2</v>
      </c>
      <c r="J37" s="58">
        <v>1101.0999999999999</v>
      </c>
      <c r="K37" s="58">
        <v>1147.7316104839881</v>
      </c>
      <c r="L37" s="58">
        <v>1118.2562286572329</v>
      </c>
      <c r="M37" s="58">
        <v>1127.1400760669651</v>
      </c>
      <c r="N37" s="58">
        <v>1156.3200000000002</v>
      </c>
      <c r="O37" s="58">
        <v>1181.3800000000001</v>
      </c>
      <c r="P37" s="58">
        <v>1149.6199999999999</v>
      </c>
      <c r="Q37" s="58">
        <v>1128.5236752244173</v>
      </c>
      <c r="R37" s="58">
        <v>1153.25</v>
      </c>
      <c r="S37" s="58">
        <v>1187</v>
      </c>
      <c r="T37" s="58">
        <v>1172.57</v>
      </c>
      <c r="U37" s="58">
        <v>1218.3599999999999</v>
      </c>
      <c r="V37" s="150"/>
      <c r="W37" s="5"/>
      <c r="X37" s="167"/>
      <c r="Y37" s="58">
        <v>1171.9407350448832</v>
      </c>
      <c r="Z37" s="156"/>
      <c r="AA37" s="58">
        <v>1192.6433333333332</v>
      </c>
      <c r="AB37" s="156"/>
    </row>
    <row r="38" spans="2:33">
      <c r="B38" s="51" t="s">
        <v>4</v>
      </c>
      <c r="C38" s="59">
        <v>1136.9000000000001</v>
      </c>
      <c r="D38" s="59">
        <v>1122.3</v>
      </c>
      <c r="E38" s="59">
        <v>1115.9000000000001</v>
      </c>
      <c r="F38" s="59">
        <v>1167</v>
      </c>
      <c r="G38" s="59">
        <v>1198.0999999999999</v>
      </c>
      <c r="H38" s="59">
        <v>1111.5999999999999</v>
      </c>
      <c r="I38" s="59">
        <v>1256.9000000000001</v>
      </c>
      <c r="J38" s="59">
        <v>1262.3</v>
      </c>
      <c r="K38" s="59">
        <v>1260.122598374131</v>
      </c>
      <c r="L38" s="59">
        <v>1283.535327017303</v>
      </c>
      <c r="M38" s="59">
        <v>1267.9973727851</v>
      </c>
      <c r="N38" s="59">
        <v>1328.6</v>
      </c>
      <c r="O38" s="59">
        <v>1307.3800000000001</v>
      </c>
      <c r="P38" s="59">
        <v>1340.36</v>
      </c>
      <c r="Q38" s="59">
        <v>1310.0566659780063</v>
      </c>
      <c r="R38" s="59">
        <v>1320.33</v>
      </c>
      <c r="S38" s="59">
        <v>1320.33</v>
      </c>
      <c r="T38" s="59">
        <v>1367.61</v>
      </c>
      <c r="U38" s="59">
        <v>1399</v>
      </c>
      <c r="V38" s="166"/>
      <c r="W38" s="57"/>
      <c r="X38" s="164"/>
      <c r="Y38" s="59">
        <v>1343.465333195601</v>
      </c>
      <c r="Z38" s="164"/>
      <c r="AA38" s="59">
        <v>1362.3133333333333</v>
      </c>
      <c r="AB38" s="164"/>
    </row>
    <row r="39" spans="2:33">
      <c r="B39" s="53" t="s">
        <v>1</v>
      </c>
      <c r="C39" s="60">
        <v>13215.1</v>
      </c>
      <c r="D39" s="60">
        <v>12858.399999999998</v>
      </c>
      <c r="E39" s="60">
        <v>12825.1</v>
      </c>
      <c r="F39" s="60">
        <v>13331.500000000002</v>
      </c>
      <c r="G39" s="60">
        <v>13493.800000000001</v>
      </c>
      <c r="H39" s="60">
        <v>12974.000000000002</v>
      </c>
      <c r="I39" s="60">
        <v>13679.5</v>
      </c>
      <c r="J39" s="60">
        <v>14394</v>
      </c>
      <c r="K39" s="60">
        <v>14829.320285820002</v>
      </c>
      <c r="L39" s="60">
        <v>14108.020623161305</v>
      </c>
      <c r="M39" s="60">
        <v>14712.505854819421</v>
      </c>
      <c r="N39" s="60">
        <v>14871.712166540143</v>
      </c>
      <c r="O39" s="60">
        <v>14971.970000000001</v>
      </c>
      <c r="P39" s="60">
        <v>15008.169999999998</v>
      </c>
      <c r="Q39" s="60">
        <v>14910.639284919494</v>
      </c>
      <c r="R39" s="60">
        <v>14896.128563531696</v>
      </c>
      <c r="S39" s="60">
        <v>14885.48</v>
      </c>
      <c r="T39" s="163">
        <v>15074.01</v>
      </c>
      <c r="U39" s="60">
        <v>15877.99</v>
      </c>
      <c r="V39" s="163"/>
      <c r="W39" s="5"/>
      <c r="X39" s="161">
        <v>-1.2093969869009754E-2</v>
      </c>
      <c r="Y39" s="60">
        <v>15128.849569690239</v>
      </c>
      <c r="Z39" s="161">
        <v>2.9088038001598981E-2</v>
      </c>
      <c r="AA39" s="60">
        <v>15279.16</v>
      </c>
      <c r="AB39" s="161">
        <v>2.5451961751941681E-2</v>
      </c>
    </row>
    <row r="40" spans="2:33">
      <c r="B40" s="76"/>
      <c r="C40" s="5"/>
      <c r="D40" s="5"/>
      <c r="E40" s="5"/>
      <c r="F40" s="5"/>
      <c r="G40" s="5"/>
      <c r="H40" s="5"/>
      <c r="I40" s="5"/>
      <c r="J40" s="5"/>
      <c r="K40" s="5"/>
      <c r="L40" s="5"/>
      <c r="M40" s="5"/>
      <c r="N40" s="5"/>
      <c r="O40" s="5"/>
      <c r="P40" s="5"/>
      <c r="Q40" s="76"/>
      <c r="R40" s="76"/>
      <c r="S40" s="76"/>
      <c r="T40" s="5"/>
      <c r="U40" s="5"/>
      <c r="V40" s="5"/>
      <c r="W40" s="5"/>
      <c r="X40" s="5"/>
      <c r="Y40" s="5"/>
      <c r="Z40" s="36"/>
      <c r="AA40" s="36"/>
      <c r="AB40" s="36"/>
    </row>
    <row r="41" spans="2:33">
      <c r="B41" s="76"/>
      <c r="C41" s="5"/>
      <c r="D41" s="5"/>
      <c r="E41" s="5"/>
      <c r="F41" s="5"/>
      <c r="G41" s="5"/>
      <c r="H41" s="5"/>
      <c r="I41" s="5"/>
      <c r="J41" s="61"/>
      <c r="K41" s="61"/>
      <c r="L41" s="61"/>
      <c r="M41" s="61"/>
      <c r="N41" s="61"/>
      <c r="O41" s="61"/>
      <c r="P41" s="61"/>
      <c r="Q41" s="61"/>
      <c r="R41" s="61"/>
      <c r="S41" s="61"/>
      <c r="T41" s="61"/>
      <c r="U41" s="61"/>
      <c r="V41" s="61"/>
      <c r="W41" s="5"/>
      <c r="X41" s="5"/>
      <c r="Y41" s="36"/>
      <c r="Z41" s="36"/>
      <c r="AA41" s="36"/>
      <c r="AB41" s="36"/>
    </row>
    <row r="42" spans="2:33">
      <c r="B42" s="38" t="s">
        <v>68</v>
      </c>
      <c r="E42" s="125" t="s">
        <v>96</v>
      </c>
      <c r="K42" s="45"/>
      <c r="L42" s="62"/>
      <c r="M42" s="62"/>
      <c r="N42" s="62"/>
      <c r="O42" s="62"/>
      <c r="P42" s="62"/>
      <c r="Q42" s="62"/>
      <c r="R42" s="62"/>
      <c r="S42" s="62"/>
      <c r="T42" s="62"/>
      <c r="U42" s="62"/>
      <c r="V42" s="62"/>
      <c r="W42" s="63"/>
      <c r="X42" s="63"/>
      <c r="Y42" s="63"/>
      <c r="Z42" s="63"/>
      <c r="AA42" s="63"/>
      <c r="AB42" s="154"/>
      <c r="AC42" s="63"/>
      <c r="AD42" s="63"/>
      <c r="AE42" s="63"/>
      <c r="AF42" s="63"/>
      <c r="AG42" s="63"/>
    </row>
    <row r="43" spans="2:33" ht="33.75" customHeight="1">
      <c r="B43" s="46"/>
      <c r="C43" s="46" t="s">
        <v>18</v>
      </c>
      <c r="D43" s="46" t="s">
        <v>19</v>
      </c>
      <c r="E43" s="46" t="s">
        <v>20</v>
      </c>
      <c r="F43" s="46" t="s">
        <v>21</v>
      </c>
      <c r="G43" s="46" t="s">
        <v>22</v>
      </c>
      <c r="H43" s="46" t="s">
        <v>23</v>
      </c>
      <c r="I43" s="46" t="s">
        <v>24</v>
      </c>
      <c r="J43" s="46" t="s">
        <v>25</v>
      </c>
      <c r="K43" s="46" t="s">
        <v>26</v>
      </c>
      <c r="L43" s="46" t="s">
        <v>28</v>
      </c>
      <c r="M43" s="46" t="s">
        <v>29</v>
      </c>
      <c r="N43" s="46" t="s">
        <v>48</v>
      </c>
      <c r="O43" s="46" t="s">
        <v>57</v>
      </c>
      <c r="P43" s="46" t="s">
        <v>92</v>
      </c>
      <c r="Q43" s="46" t="s">
        <v>97</v>
      </c>
      <c r="R43" s="46" t="s">
        <v>98</v>
      </c>
      <c r="S43" s="46" t="s">
        <v>101</v>
      </c>
      <c r="T43" s="46" t="s">
        <v>102</v>
      </c>
      <c r="U43" s="46" t="s">
        <v>103</v>
      </c>
      <c r="V43" s="46" t="s">
        <v>105</v>
      </c>
      <c r="W43" s="63"/>
      <c r="X43" s="48" t="s">
        <v>70</v>
      </c>
      <c r="Y43" s="48" t="s">
        <v>43</v>
      </c>
      <c r="Z43" s="48" t="s">
        <v>71</v>
      </c>
      <c r="AA43" s="48" t="s">
        <v>44</v>
      </c>
      <c r="AB43" s="48" t="s">
        <v>72</v>
      </c>
      <c r="AD43" s="77"/>
      <c r="AE43" s="77"/>
      <c r="AF43" s="77"/>
      <c r="AG43" s="77"/>
    </row>
    <row r="44" spans="2:33">
      <c r="B44" s="49" t="s">
        <v>5</v>
      </c>
      <c r="C44" s="58">
        <v>1203.8</v>
      </c>
      <c r="D44" s="58">
        <v>1139.4000000000001</v>
      </c>
      <c r="E44" s="58">
        <v>1143.7000000000003</v>
      </c>
      <c r="F44" s="58">
        <v>1133.0999999999999</v>
      </c>
      <c r="G44" s="58">
        <v>1191.4000000000001</v>
      </c>
      <c r="H44" s="58">
        <v>1203.8</v>
      </c>
      <c r="I44" s="58">
        <v>1111.9000000000001</v>
      </c>
      <c r="J44" s="58">
        <v>1279.0999999999999</v>
      </c>
      <c r="K44" s="58">
        <v>1292.8547499419412</v>
      </c>
      <c r="L44" s="58">
        <v>1251.3334689719411</v>
      </c>
      <c r="M44" s="58">
        <v>1297.1660007296382</v>
      </c>
      <c r="N44" s="58">
        <v>1284.7133919265232</v>
      </c>
      <c r="O44" s="58">
        <v>1339.1100000000001</v>
      </c>
      <c r="P44" s="58">
        <v>1328.67</v>
      </c>
      <c r="Q44" s="58">
        <v>1354.435023142456</v>
      </c>
      <c r="R44" s="58">
        <v>1331.4560841682392</v>
      </c>
      <c r="S44" s="58">
        <v>1332.27</v>
      </c>
      <c r="T44" s="58">
        <v>1310.42</v>
      </c>
      <c r="U44" s="58">
        <v>1397.5900000000001</v>
      </c>
      <c r="V44" s="58">
        <v>1398</v>
      </c>
      <c r="W44" s="5"/>
      <c r="X44" s="156">
        <v>2.9336214483488554E-4</v>
      </c>
      <c r="Y44" s="58">
        <v>1345.234221462139</v>
      </c>
      <c r="Z44" s="156">
        <v>3.9224231510041285E-2</v>
      </c>
      <c r="AA44" s="58">
        <v>1346.76</v>
      </c>
      <c r="AB44" s="156">
        <v>3.8046868038848825E-2</v>
      </c>
    </row>
    <row r="45" spans="2:33">
      <c r="B45" s="51" t="s">
        <v>0</v>
      </c>
      <c r="C45" s="59">
        <v>2462.1</v>
      </c>
      <c r="D45" s="59">
        <v>2365.1000000000004</v>
      </c>
      <c r="E45" s="59">
        <v>2346.6000000000004</v>
      </c>
      <c r="F45" s="59">
        <v>2376</v>
      </c>
      <c r="G45" s="59">
        <v>2444.4</v>
      </c>
      <c r="H45" s="59">
        <v>2456.1</v>
      </c>
      <c r="I45" s="59">
        <v>2346</v>
      </c>
      <c r="J45" s="59">
        <v>2612.5</v>
      </c>
      <c r="K45" s="59">
        <v>2672.3713392491404</v>
      </c>
      <c r="L45" s="59">
        <v>2572.09805697914</v>
      </c>
      <c r="M45" s="59">
        <v>2660.6022027226263</v>
      </c>
      <c r="N45" s="59">
        <v>2656.5959860293124</v>
      </c>
      <c r="O45" s="59">
        <v>2734.27</v>
      </c>
      <c r="P45" s="59">
        <v>2711.9</v>
      </c>
      <c r="Q45" s="59">
        <v>2760.360200261664</v>
      </c>
      <c r="R45" s="59">
        <v>2712.3791289028613</v>
      </c>
      <c r="S45" s="59">
        <v>2720.46</v>
      </c>
      <c r="T45" s="59">
        <v>2688.8100000000004</v>
      </c>
      <c r="U45" s="59">
        <v>2854.11</v>
      </c>
      <c r="V45" s="59">
        <v>2838</v>
      </c>
      <c r="W45" s="5"/>
      <c r="X45" s="157">
        <v>-5.6444916278630686E-3</v>
      </c>
      <c r="Y45" s="59">
        <v>2747.2238658329056</v>
      </c>
      <c r="Z45" s="157">
        <v>3.3042860211019986E-2</v>
      </c>
      <c r="AA45" s="59">
        <v>2754.4600000000005</v>
      </c>
      <c r="AB45" s="157">
        <v>3.0328993704755058E-2</v>
      </c>
    </row>
    <row r="46" spans="2:33">
      <c r="B46" s="49" t="s">
        <v>6</v>
      </c>
      <c r="C46" s="58">
        <v>3609.3999999999996</v>
      </c>
      <c r="D46" s="58">
        <v>3492.5000000000005</v>
      </c>
      <c r="E46" s="58">
        <v>3476.1000000000004</v>
      </c>
      <c r="F46" s="58">
        <v>3555</v>
      </c>
      <c r="G46" s="58">
        <v>3616.6000000000004</v>
      </c>
      <c r="H46" s="58">
        <v>3642.2</v>
      </c>
      <c r="I46" s="58">
        <v>3523.4</v>
      </c>
      <c r="J46" s="58">
        <v>3853.2</v>
      </c>
      <c r="K46" s="58">
        <v>3974.5966105235257</v>
      </c>
      <c r="L46" s="58">
        <v>3779.744613953525</v>
      </c>
      <c r="M46" s="58">
        <v>3926.1346781058874</v>
      </c>
      <c r="N46" s="58">
        <v>3925.3086521901428</v>
      </c>
      <c r="O46" s="58">
        <v>4022.65</v>
      </c>
      <c r="P46" s="58">
        <v>3992.76</v>
      </c>
      <c r="Q46" s="58">
        <v>4059.2964303410022</v>
      </c>
      <c r="R46" s="58">
        <v>3978.0685120848329</v>
      </c>
      <c r="S46" s="58">
        <v>3994.58</v>
      </c>
      <c r="T46" s="58">
        <v>3960.6000000000004</v>
      </c>
      <c r="U46" s="58">
        <v>4208.2800000000007</v>
      </c>
      <c r="V46" s="58">
        <v>4158</v>
      </c>
      <c r="W46" s="5"/>
      <c r="X46" s="156">
        <v>-1.1947874190880947E-2</v>
      </c>
      <c r="Y46" s="58">
        <v>4040.1649884851672</v>
      </c>
      <c r="Z46" s="156">
        <v>2.916589096006561E-2</v>
      </c>
      <c r="AA46" s="58">
        <v>4054.4866666666671</v>
      </c>
      <c r="AB46" s="156">
        <v>2.5530564493984276E-2</v>
      </c>
    </row>
    <row r="47" spans="2:33">
      <c r="B47" s="51" t="s">
        <v>7</v>
      </c>
      <c r="C47" s="59">
        <v>4707.7999999999993</v>
      </c>
      <c r="D47" s="59">
        <v>4607.5</v>
      </c>
      <c r="E47" s="59">
        <v>4577.3</v>
      </c>
      <c r="F47" s="59">
        <v>4695.8999999999996</v>
      </c>
      <c r="G47" s="59">
        <v>4777.6000000000004</v>
      </c>
      <c r="H47" s="59">
        <v>4758.2</v>
      </c>
      <c r="I47" s="59">
        <v>4667</v>
      </c>
      <c r="J47" s="59">
        <v>5078.3999999999996</v>
      </c>
      <c r="K47" s="59">
        <v>5242.0319635220994</v>
      </c>
      <c r="L47" s="59">
        <v>4944.6894823854318</v>
      </c>
      <c r="M47" s="59">
        <v>5161.2219780448941</v>
      </c>
      <c r="N47" s="59">
        <v>5156.4144826761321</v>
      </c>
      <c r="O47" s="59">
        <v>5289.16</v>
      </c>
      <c r="P47" s="59">
        <v>5254.29</v>
      </c>
      <c r="Q47" s="59">
        <v>5309.0770539526393</v>
      </c>
      <c r="R47" s="59">
        <v>5212.5793956711332</v>
      </c>
      <c r="S47" s="59">
        <v>5240.5</v>
      </c>
      <c r="T47" s="59">
        <v>5203.33</v>
      </c>
      <c r="U47" s="59">
        <v>5515.8700000000008</v>
      </c>
      <c r="V47" s="166"/>
      <c r="W47" s="5"/>
      <c r="X47" s="157"/>
      <c r="Y47" s="59">
        <v>5296.2712899247545</v>
      </c>
      <c r="Z47" s="157"/>
      <c r="AA47" s="59"/>
      <c r="AB47" s="157"/>
    </row>
    <row r="48" spans="2:33">
      <c r="B48" s="49" t="s">
        <v>8</v>
      </c>
      <c r="C48" s="58">
        <v>5781.9999999999991</v>
      </c>
      <c r="D48" s="58">
        <v>5664.8</v>
      </c>
      <c r="E48" s="58">
        <v>5630.6</v>
      </c>
      <c r="F48" s="58">
        <v>5804.7999999999993</v>
      </c>
      <c r="G48" s="58">
        <v>5882.9000000000005</v>
      </c>
      <c r="H48" s="58">
        <v>5820.9</v>
      </c>
      <c r="I48" s="58">
        <v>5782.7</v>
      </c>
      <c r="J48" s="58">
        <v>6256.2</v>
      </c>
      <c r="K48" s="58">
        <v>6453.0339393110889</v>
      </c>
      <c r="L48" s="58">
        <v>6070.5164725077548</v>
      </c>
      <c r="M48" s="58">
        <v>6359.079968419861</v>
      </c>
      <c r="N48" s="58">
        <v>6352.4439608561515</v>
      </c>
      <c r="O48" s="58">
        <v>6495.52</v>
      </c>
      <c r="P48" s="58">
        <v>6454.77</v>
      </c>
      <c r="Q48" s="58">
        <v>6509.1408878767115</v>
      </c>
      <c r="R48" s="58">
        <v>6394.2290817212051</v>
      </c>
      <c r="S48" s="58">
        <v>6430.52</v>
      </c>
      <c r="T48" s="58">
        <v>6389.97</v>
      </c>
      <c r="U48" s="58">
        <v>6772.8000000000011</v>
      </c>
      <c r="V48" s="150"/>
      <c r="W48" s="5"/>
      <c r="X48" s="156"/>
      <c r="Y48" s="58">
        <v>6499.3319939195835</v>
      </c>
      <c r="Z48" s="156"/>
      <c r="AA48" s="58"/>
      <c r="AB48" s="156"/>
    </row>
    <row r="49" spans="2:28">
      <c r="B49" s="51" t="s">
        <v>9</v>
      </c>
      <c r="C49" s="59">
        <v>6808.4999999999991</v>
      </c>
      <c r="D49" s="59">
        <v>6637.8</v>
      </c>
      <c r="E49" s="59">
        <v>6624.1</v>
      </c>
      <c r="F49" s="59">
        <v>6870.0999999999995</v>
      </c>
      <c r="G49" s="59">
        <v>6925.2000000000007</v>
      </c>
      <c r="H49" s="59">
        <v>6818</v>
      </c>
      <c r="I49" s="59">
        <v>6845.4</v>
      </c>
      <c r="J49" s="59">
        <v>7403.5</v>
      </c>
      <c r="K49" s="59">
        <v>7618.8947324294568</v>
      </c>
      <c r="L49" s="59">
        <v>7148.7530565564675</v>
      </c>
      <c r="M49" s="59">
        <v>7502.5210834736054</v>
      </c>
      <c r="N49" s="59">
        <v>7506.1134581889692</v>
      </c>
      <c r="O49" s="59">
        <v>7652.2400000000007</v>
      </c>
      <c r="P49" s="59">
        <v>7614.7800000000007</v>
      </c>
      <c r="Q49" s="59">
        <v>7663.3668166834132</v>
      </c>
      <c r="R49" s="59">
        <v>7544.1261127349444</v>
      </c>
      <c r="S49" s="59">
        <v>7567.4400000000005</v>
      </c>
      <c r="T49" s="59">
        <v>7539.08</v>
      </c>
      <c r="U49" s="59">
        <v>7994.8900000000012</v>
      </c>
      <c r="V49" s="166"/>
      <c r="W49" s="5"/>
      <c r="X49" s="157"/>
      <c r="Y49" s="59">
        <v>7661.7805858836709</v>
      </c>
      <c r="Z49" s="157"/>
      <c r="AA49" s="59"/>
      <c r="AB49" s="157"/>
    </row>
    <row r="50" spans="2:28">
      <c r="B50" s="49" t="s">
        <v>10</v>
      </c>
      <c r="C50" s="58">
        <v>7849.9999999999991</v>
      </c>
      <c r="D50" s="58">
        <v>7652.8</v>
      </c>
      <c r="E50" s="58">
        <v>7648.4000000000005</v>
      </c>
      <c r="F50" s="58">
        <v>7946</v>
      </c>
      <c r="G50" s="58">
        <v>7987.4000000000005</v>
      </c>
      <c r="H50" s="58">
        <v>7812.4</v>
      </c>
      <c r="I50" s="58">
        <v>7933.5999999999995</v>
      </c>
      <c r="J50" s="58">
        <v>8560.2000000000007</v>
      </c>
      <c r="K50" s="58">
        <v>8822.4976085348953</v>
      </c>
      <c r="L50" s="58">
        <v>8257.8354892475782</v>
      </c>
      <c r="M50" s="58">
        <v>8693.8148660382612</v>
      </c>
      <c r="N50" s="58">
        <v>8705.936814864559</v>
      </c>
      <c r="O50" s="58">
        <v>8844.25</v>
      </c>
      <c r="P50" s="58">
        <v>8819.3700000000008</v>
      </c>
      <c r="Q50" s="58">
        <v>8858.6644280557357</v>
      </c>
      <c r="R50" s="58">
        <v>8759.2934798531351</v>
      </c>
      <c r="S50" s="58">
        <v>8751.24</v>
      </c>
      <c r="T50" s="58">
        <v>8761.2000000000007</v>
      </c>
      <c r="U50" s="58">
        <v>9303.130000000001</v>
      </c>
      <c r="V50" s="150"/>
      <c r="W50" s="5"/>
      <c r="X50" s="156"/>
      <c r="Y50" s="58">
        <v>8886.7055815817766</v>
      </c>
      <c r="Z50" s="156"/>
      <c r="AA50" s="58"/>
      <c r="AB50" s="156"/>
    </row>
    <row r="51" spans="2:28">
      <c r="B51" s="51" t="s">
        <v>11</v>
      </c>
      <c r="C51" s="59">
        <v>8864</v>
      </c>
      <c r="D51" s="59">
        <v>8635.4</v>
      </c>
      <c r="E51" s="59">
        <v>8633.6</v>
      </c>
      <c r="F51" s="59">
        <v>8973.7000000000007</v>
      </c>
      <c r="G51" s="59">
        <v>9022.7000000000007</v>
      </c>
      <c r="H51" s="59">
        <v>8786.1</v>
      </c>
      <c r="I51" s="59">
        <v>9000.5</v>
      </c>
      <c r="J51" s="59">
        <v>9680.6</v>
      </c>
      <c r="K51" s="59">
        <v>9986.414660663535</v>
      </c>
      <c r="L51" s="59">
        <v>9335.6735798226618</v>
      </c>
      <c r="M51" s="59">
        <v>9864.3741850284914</v>
      </c>
      <c r="N51" s="59">
        <v>9879.9360419218574</v>
      </c>
      <c r="O51" s="59">
        <v>10007.799999999999</v>
      </c>
      <c r="P51" s="59">
        <v>10009.6</v>
      </c>
      <c r="Q51" s="59">
        <v>10021.307091758148</v>
      </c>
      <c r="R51" s="59">
        <v>9949.8958499642849</v>
      </c>
      <c r="S51" s="59">
        <v>9911.17</v>
      </c>
      <c r="T51" s="59">
        <v>9979.34</v>
      </c>
      <c r="U51" s="59">
        <v>10589.1</v>
      </c>
      <c r="V51" s="166"/>
      <c r="W51" s="5"/>
      <c r="X51" s="157"/>
      <c r="Y51" s="59">
        <v>10090.162588344487</v>
      </c>
      <c r="Z51" s="157"/>
      <c r="AA51" s="59"/>
      <c r="AB51" s="157"/>
    </row>
    <row r="52" spans="2:28">
      <c r="B52" s="49" t="s">
        <v>12</v>
      </c>
      <c r="C52" s="58">
        <v>9933.4</v>
      </c>
      <c r="D52" s="58">
        <v>9683.6999999999989</v>
      </c>
      <c r="E52" s="58">
        <v>9680.1</v>
      </c>
      <c r="F52" s="58">
        <v>10045.300000000001</v>
      </c>
      <c r="G52" s="58">
        <v>10120.300000000001</v>
      </c>
      <c r="H52" s="58">
        <v>9825.3000000000011</v>
      </c>
      <c r="I52" s="58">
        <v>10144</v>
      </c>
      <c r="J52" s="58">
        <v>10837</v>
      </c>
      <c r="K52" s="58">
        <v>11196.233477865257</v>
      </c>
      <c r="L52" s="58">
        <v>10489.733824843439</v>
      </c>
      <c r="M52" s="58">
        <v>11083.270167247934</v>
      </c>
      <c r="N52" s="58">
        <v>11121.102166540142</v>
      </c>
      <c r="O52" s="58">
        <v>11234.22</v>
      </c>
      <c r="P52" s="58">
        <v>11263.82</v>
      </c>
      <c r="Q52" s="58">
        <v>11239.433140946619</v>
      </c>
      <c r="R52" s="58">
        <v>11177.568563531697</v>
      </c>
      <c r="S52" s="58">
        <v>11136.89</v>
      </c>
      <c r="T52" s="58">
        <v>11254.92</v>
      </c>
      <c r="U52" s="58">
        <v>11931.15</v>
      </c>
      <c r="V52" s="150"/>
      <c r="W52" s="5"/>
      <c r="X52" s="156"/>
      <c r="Y52" s="58">
        <v>11347.992340895664</v>
      </c>
      <c r="Z52" s="156"/>
      <c r="AA52" s="58"/>
      <c r="AB52" s="156"/>
    </row>
    <row r="53" spans="2:28">
      <c r="B53" s="51" t="s">
        <v>2</v>
      </c>
      <c r="C53" s="59">
        <v>11034.1</v>
      </c>
      <c r="D53" s="59">
        <v>10754.8</v>
      </c>
      <c r="E53" s="59">
        <v>10731.300000000001</v>
      </c>
      <c r="F53" s="59">
        <v>11141.500000000002</v>
      </c>
      <c r="G53" s="59">
        <v>11238.400000000001</v>
      </c>
      <c r="H53" s="59">
        <v>10884.300000000001</v>
      </c>
      <c r="I53" s="59">
        <v>11323.4</v>
      </c>
      <c r="J53" s="59">
        <v>12030.6</v>
      </c>
      <c r="K53" s="59">
        <v>12421.466076961882</v>
      </c>
      <c r="L53" s="59">
        <v>11706.229067486767</v>
      </c>
      <c r="M53" s="59">
        <v>12317.368405967356</v>
      </c>
      <c r="N53" s="59">
        <v>12386.792166540143</v>
      </c>
      <c r="O53" s="59">
        <v>12483.21</v>
      </c>
      <c r="P53" s="59">
        <v>12518.189999999999</v>
      </c>
      <c r="Q53" s="59">
        <v>12472.058943717071</v>
      </c>
      <c r="R53" s="59">
        <v>12422.548563531696</v>
      </c>
      <c r="S53" s="59">
        <v>12378.15</v>
      </c>
      <c r="T53" s="59">
        <v>12533.83</v>
      </c>
      <c r="U53" s="59">
        <v>13260.63</v>
      </c>
      <c r="V53" s="166"/>
      <c r="W53" s="5"/>
      <c r="X53" s="157"/>
      <c r="Y53" s="59">
        <v>12613.443501449754</v>
      </c>
      <c r="Z53" s="157"/>
      <c r="AA53" s="59"/>
      <c r="AB53" s="157"/>
    </row>
    <row r="54" spans="2:28">
      <c r="B54" s="49" t="s">
        <v>3</v>
      </c>
      <c r="C54" s="58">
        <v>12078.2</v>
      </c>
      <c r="D54" s="58">
        <v>11736.099999999999</v>
      </c>
      <c r="E54" s="58">
        <v>11709.2</v>
      </c>
      <c r="F54" s="58">
        <v>12164.500000000002</v>
      </c>
      <c r="G54" s="58">
        <v>12295.7</v>
      </c>
      <c r="H54" s="58">
        <v>11862.400000000001</v>
      </c>
      <c r="I54" s="58">
        <v>12422.6</v>
      </c>
      <c r="J54" s="58">
        <v>13131.7</v>
      </c>
      <c r="K54" s="58">
        <v>13569.197687445871</v>
      </c>
      <c r="L54" s="58">
        <v>12824.485296144001</v>
      </c>
      <c r="M54" s="58">
        <v>13444.508482034322</v>
      </c>
      <c r="N54" s="58">
        <v>13543.112166540142</v>
      </c>
      <c r="O54" s="58">
        <v>13664.59</v>
      </c>
      <c r="P54" s="58">
        <v>13667.809999999998</v>
      </c>
      <c r="Q54" s="58">
        <v>13600.582618941487</v>
      </c>
      <c r="R54" s="58">
        <v>13575.798563531696</v>
      </c>
      <c r="S54" s="58">
        <v>13565.15</v>
      </c>
      <c r="T54" s="58">
        <v>13706.4</v>
      </c>
      <c r="U54" s="58">
        <v>14478.99</v>
      </c>
      <c r="V54" s="150"/>
      <c r="W54" s="5"/>
      <c r="X54" s="156"/>
      <c r="Y54" s="58">
        <v>13785.384236494638</v>
      </c>
      <c r="Z54" s="156"/>
      <c r="AA54" s="58"/>
      <c r="AB54" s="156"/>
    </row>
    <row r="55" spans="2:28">
      <c r="B55" s="51" t="s">
        <v>4</v>
      </c>
      <c r="C55" s="59">
        <v>13215.1</v>
      </c>
      <c r="D55" s="59">
        <v>12858.399999999998</v>
      </c>
      <c r="E55" s="59">
        <v>12825.1</v>
      </c>
      <c r="F55" s="59">
        <v>13331.500000000002</v>
      </c>
      <c r="G55" s="59">
        <v>13493.800000000001</v>
      </c>
      <c r="H55" s="59">
        <v>12974.000000000002</v>
      </c>
      <c r="I55" s="59">
        <v>13679.5</v>
      </c>
      <c r="J55" s="59">
        <v>14394</v>
      </c>
      <c r="K55" s="59">
        <v>14829.320285820002</v>
      </c>
      <c r="L55" s="59">
        <v>14108.020623161305</v>
      </c>
      <c r="M55" s="59">
        <v>14712.505854819421</v>
      </c>
      <c r="N55" s="59">
        <v>14871.712166540143</v>
      </c>
      <c r="O55" s="59">
        <v>14971.970000000001</v>
      </c>
      <c r="P55" s="59">
        <v>15008.169999999998</v>
      </c>
      <c r="Q55" s="59">
        <v>14910.639284919494</v>
      </c>
      <c r="R55" s="59">
        <v>14896.128563531696</v>
      </c>
      <c r="S55" s="59">
        <v>14885.48</v>
      </c>
      <c r="T55" s="59">
        <v>15074.01</v>
      </c>
      <c r="U55" s="59">
        <v>15877.99</v>
      </c>
      <c r="V55" s="166"/>
      <c r="W55" s="5"/>
      <c r="X55" s="157"/>
      <c r="Y55" s="59">
        <v>15128.849569690239</v>
      </c>
      <c r="Z55" s="157"/>
      <c r="AA55" s="59"/>
      <c r="AB55" s="157"/>
    </row>
    <row r="56" spans="2:28">
      <c r="Q56" s="76"/>
      <c r="R56" s="76"/>
      <c r="S56" s="76"/>
      <c r="T56" s="76"/>
      <c r="U56" s="76"/>
    </row>
    <row r="59" spans="2:28">
      <c r="D59" s="63"/>
      <c r="E59" s="63"/>
      <c r="F59" s="63"/>
      <c r="G59" s="63"/>
      <c r="H59" s="63"/>
      <c r="I59" s="63"/>
      <c r="J59" s="63"/>
      <c r="K59" s="63"/>
      <c r="L59" s="63"/>
      <c r="M59" s="63"/>
      <c r="N59" s="63"/>
      <c r="O59" s="63"/>
      <c r="P59" s="63"/>
      <c r="Q59" s="63"/>
      <c r="R59" s="63"/>
      <c r="S59" s="63"/>
      <c r="T59" s="63"/>
      <c r="U59" s="63"/>
    </row>
  </sheetData>
  <phoneticPr fontId="50" type="noConversion"/>
  <pageMargins left="0.7" right="0.7" top="0.75" bottom="0.75" header="0.3" footer="0.3"/>
  <pageSetup paperSize="9" orientation="portrait" r:id="rId1"/>
  <headerFooter>
    <oddHeader>&amp;C&amp;"Aptos"&amp;12&amp;K000000 OFFICIAL&amp;1#_x000D_</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3:AB65"/>
  <sheetViews>
    <sheetView zoomScale="50" zoomScaleNormal="50" workbookViewId="0">
      <selection activeCell="A3" sqref="A3"/>
    </sheetView>
  </sheetViews>
  <sheetFormatPr defaultColWidth="9" defaultRowHeight="15.5"/>
  <cols>
    <col min="1" max="1" width="14.25" style="44" customWidth="1"/>
    <col min="2" max="2" width="13.25" style="44" customWidth="1"/>
    <col min="3" max="20" width="9" style="44" customWidth="1"/>
    <col min="21" max="21" width="8.58203125" style="44" customWidth="1"/>
    <col min="22" max="22" width="14.5" style="44" customWidth="1"/>
    <col min="23" max="23" width="15.58203125" style="44" customWidth="1"/>
    <col min="24" max="24" width="15.25" style="44" customWidth="1"/>
    <col min="25" max="25" width="18.5" style="44" customWidth="1"/>
    <col min="26" max="26" width="18.75" style="44" customWidth="1"/>
    <col min="27" max="16384" width="9" style="44"/>
  </cols>
  <sheetData>
    <row r="3" spans="1:27" ht="20">
      <c r="A3" s="69" t="s">
        <v>74</v>
      </c>
    </row>
    <row r="4" spans="1:27">
      <c r="A4" s="40" t="s">
        <v>80</v>
      </c>
    </row>
    <row r="5" spans="1:27">
      <c r="A5" s="41" t="s">
        <v>77</v>
      </c>
      <c r="J5" s="63"/>
      <c r="K5" s="63"/>
      <c r="L5" s="63"/>
      <c r="M5" s="63"/>
      <c r="N5" s="63"/>
      <c r="O5" s="63"/>
      <c r="P5" s="63"/>
      <c r="Q5" s="63"/>
      <c r="R5" s="63"/>
      <c r="S5" s="63"/>
      <c r="T5" s="63"/>
      <c r="V5" s="63"/>
      <c r="W5" s="77"/>
    </row>
    <row r="6" spans="1:27">
      <c r="A6" s="102" t="s">
        <v>99</v>
      </c>
      <c r="B6" s="124">
        <f>'Global Milk Deliveries'!$B$6</f>
        <v>46274</v>
      </c>
      <c r="K6" s="63"/>
      <c r="L6" s="63"/>
      <c r="M6" s="63"/>
      <c r="N6" s="63"/>
      <c r="O6" s="63"/>
      <c r="P6" s="63"/>
      <c r="Q6" s="63"/>
      <c r="R6" s="63"/>
      <c r="S6" s="63"/>
      <c r="T6" s="63"/>
    </row>
    <row r="7" spans="1:27">
      <c r="K7" s="77"/>
      <c r="L7" s="77"/>
      <c r="M7" s="77"/>
      <c r="N7" s="77"/>
      <c r="O7" s="77"/>
      <c r="P7" s="77"/>
      <c r="Q7" s="77"/>
      <c r="R7" s="77"/>
      <c r="S7" s="77"/>
      <c r="T7" s="77"/>
    </row>
    <row r="8" spans="1:27">
      <c r="B8" s="38" t="s">
        <v>66</v>
      </c>
      <c r="D8" s="126" t="s">
        <v>95</v>
      </c>
      <c r="K8" s="45"/>
      <c r="L8" s="45"/>
      <c r="M8" s="45"/>
      <c r="N8" s="45"/>
      <c r="O8" s="45"/>
      <c r="P8" s="45"/>
      <c r="Q8" s="45"/>
      <c r="R8" s="45"/>
      <c r="S8" s="45"/>
      <c r="U8" s="5"/>
      <c r="V8" s="5"/>
      <c r="W8" s="5"/>
      <c r="X8" s="5"/>
      <c r="Y8" s="5"/>
    </row>
    <row r="9" spans="1:27" ht="28.5" customHeight="1">
      <c r="B9" s="46"/>
      <c r="C9" s="46" t="s">
        <v>19</v>
      </c>
      <c r="D9" s="46" t="s">
        <v>20</v>
      </c>
      <c r="E9" s="46" t="s">
        <v>21</v>
      </c>
      <c r="F9" s="46" t="s">
        <v>22</v>
      </c>
      <c r="G9" s="46" t="s">
        <v>23</v>
      </c>
      <c r="H9" s="46" t="s">
        <v>24</v>
      </c>
      <c r="I9" s="46" t="s">
        <v>25</v>
      </c>
      <c r="J9" s="46" t="s">
        <v>26</v>
      </c>
      <c r="K9" s="46" t="s">
        <v>28</v>
      </c>
      <c r="L9" s="46" t="s">
        <v>29</v>
      </c>
      <c r="M9" s="46" t="s">
        <v>48</v>
      </c>
      <c r="N9" s="46" t="s">
        <v>57</v>
      </c>
      <c r="O9" s="46" t="s">
        <v>92</v>
      </c>
      <c r="P9" s="46" t="s">
        <v>97</v>
      </c>
      <c r="Q9" s="46" t="s">
        <v>98</v>
      </c>
      <c r="R9" s="46" t="s">
        <v>101</v>
      </c>
      <c r="S9" s="46" t="s">
        <v>102</v>
      </c>
      <c r="T9" s="151" t="s">
        <v>103</v>
      </c>
      <c r="U9" s="46" t="s">
        <v>105</v>
      </c>
      <c r="V9" s="47"/>
      <c r="W9" s="48" t="s">
        <v>70</v>
      </c>
      <c r="X9" s="5"/>
      <c r="Y9" s="5"/>
      <c r="Z9" s="5"/>
      <c r="AA9" s="5"/>
    </row>
    <row r="10" spans="1:27">
      <c r="B10" s="49" t="s">
        <v>6</v>
      </c>
      <c r="C10" s="50">
        <f t="shared" ref="C10:R10" si="0">IF(C27&gt;0,C27/30,"")</f>
        <v>3.2376902759944262</v>
      </c>
      <c r="D10" s="50">
        <f t="shared" si="0"/>
        <v>2.9854849896708151</v>
      </c>
      <c r="E10" s="50">
        <f t="shared" si="0"/>
        <v>3.1238022496760021</v>
      </c>
      <c r="F10" s="50">
        <f t="shared" si="0"/>
        <v>4.107692262783984</v>
      </c>
      <c r="G10" s="50">
        <f t="shared" si="0"/>
        <v>4.2323526198989176</v>
      </c>
      <c r="H10" s="50">
        <f t="shared" si="0"/>
        <v>3.9366565095958359</v>
      </c>
      <c r="I10" s="50">
        <f t="shared" si="0"/>
        <v>4.387745414679622</v>
      </c>
      <c r="J10" s="50">
        <f t="shared" si="0"/>
        <v>4.7707112749485976</v>
      </c>
      <c r="K10" s="50">
        <f t="shared" si="0"/>
        <v>4.7674229788991473</v>
      </c>
      <c r="L10" s="50">
        <f t="shared" si="0"/>
        <v>5.7622159999999996</v>
      </c>
      <c r="M10" s="50">
        <f t="shared" si="0"/>
        <v>6.4116326441504166</v>
      </c>
      <c r="N10" s="50">
        <f t="shared" si="0"/>
        <v>7.3034320928511729</v>
      </c>
      <c r="O10" s="50">
        <f t="shared" si="0"/>
        <v>7.4516020026134155</v>
      </c>
      <c r="P10" s="50">
        <f t="shared" si="0"/>
        <v>7.5887560616484127</v>
      </c>
      <c r="Q10" s="50">
        <f t="shared" si="0"/>
        <v>7.5750479999999998</v>
      </c>
      <c r="R10" s="50">
        <f t="shared" si="0"/>
        <v>7.4531603384115064</v>
      </c>
      <c r="S10" s="50">
        <f>IF(S27&gt;0,S27/30,"")</f>
        <v>7.3727613311743703</v>
      </c>
      <c r="T10" s="50">
        <v>8.4490920000000003</v>
      </c>
      <c r="U10" s="50">
        <v>8.8699279999999998</v>
      </c>
      <c r="V10" s="155"/>
      <c r="W10" s="156">
        <v>4.9808429118773923E-2</v>
      </c>
      <c r="X10" s="5"/>
      <c r="Y10" s="5"/>
      <c r="Z10" s="5"/>
      <c r="AA10" s="5"/>
    </row>
    <row r="11" spans="1:27">
      <c r="B11" s="51" t="s">
        <v>7</v>
      </c>
      <c r="C11" s="52">
        <f t="shared" ref="C11:S12" si="1">IF(C28&gt;0,C28/31,"")</f>
        <v>4.8528268029766481</v>
      </c>
      <c r="D11" s="52">
        <f t="shared" si="1"/>
        <v>4.4189461444360347</v>
      </c>
      <c r="E11" s="52">
        <f t="shared" si="1"/>
        <v>4.6604175205000242</v>
      </c>
      <c r="F11" s="52">
        <f t="shared" si="1"/>
        <v>5.0623261670869546</v>
      </c>
      <c r="G11" s="52">
        <f t="shared" si="1"/>
        <v>6.1058254145277129</v>
      </c>
      <c r="H11" s="52">
        <f t="shared" si="1"/>
        <v>5.803907724221653</v>
      </c>
      <c r="I11" s="52">
        <f t="shared" si="1"/>
        <v>6.1152868886253815</v>
      </c>
      <c r="J11" s="52">
        <f t="shared" si="1"/>
        <v>7.1812667664843683</v>
      </c>
      <c r="K11" s="52">
        <f t="shared" si="1"/>
        <v>7.2368491595301085</v>
      </c>
      <c r="L11" s="52">
        <f t="shared" si="1"/>
        <v>7.7692800000000002</v>
      </c>
      <c r="M11" s="52">
        <f t="shared" si="1"/>
        <v>8.1951463753052192</v>
      </c>
      <c r="N11" s="52">
        <f t="shared" si="1"/>
        <v>8.5785420493804629</v>
      </c>
      <c r="O11" s="52">
        <f t="shared" si="1"/>
        <v>8.9740741284582111</v>
      </c>
      <c r="P11" s="52">
        <f t="shared" si="1"/>
        <v>9.5668141977830778</v>
      </c>
      <c r="Q11" s="52">
        <f t="shared" si="1"/>
        <v>9.0223896774193548</v>
      </c>
      <c r="R11" s="52">
        <f t="shared" si="1"/>
        <v>8.946087969866257</v>
      </c>
      <c r="S11" s="52">
        <f t="shared" si="1"/>
        <v>9.7115999999999989</v>
      </c>
      <c r="T11" s="52">
        <v>9.7742554838709665</v>
      </c>
      <c r="U11" s="52" t="s">
        <v>106</v>
      </c>
      <c r="V11" s="155"/>
      <c r="W11" s="157"/>
      <c r="X11" s="5"/>
      <c r="Y11" s="5"/>
      <c r="Z11" s="5"/>
      <c r="AA11" s="5"/>
    </row>
    <row r="12" spans="1:27">
      <c r="B12" s="49" t="s">
        <v>8</v>
      </c>
      <c r="C12" s="50">
        <f t="shared" si="1"/>
        <v>28.999022590225447</v>
      </c>
      <c r="D12" s="50">
        <f t="shared" si="1"/>
        <v>30.047738582522985</v>
      </c>
      <c r="E12" s="50">
        <f t="shared" si="1"/>
        <v>31.43075051202317</v>
      </c>
      <c r="F12" s="50">
        <f t="shared" si="1"/>
        <v>33.423079444705657</v>
      </c>
      <c r="G12" s="50">
        <f t="shared" si="1"/>
        <v>38.164165831057247</v>
      </c>
      <c r="H12" s="50">
        <f t="shared" si="1"/>
        <v>41.653648509656918</v>
      </c>
      <c r="I12" s="50">
        <f t="shared" si="1"/>
        <v>43.538648085420043</v>
      </c>
      <c r="J12" s="50">
        <f t="shared" si="1"/>
        <v>43.201582324025942</v>
      </c>
      <c r="K12" s="50">
        <f t="shared" si="1"/>
        <v>42.050730797318678</v>
      </c>
      <c r="L12" s="50">
        <f t="shared" si="1"/>
        <v>41.397907419503326</v>
      </c>
      <c r="M12" s="50">
        <f t="shared" si="1"/>
        <v>43.32403522643655</v>
      </c>
      <c r="N12" s="50">
        <f t="shared" si="1"/>
        <v>43.679626032538266</v>
      </c>
      <c r="O12" s="50">
        <f t="shared" si="1"/>
        <v>45.987270795236682</v>
      </c>
      <c r="P12" s="50">
        <f t="shared" si="1"/>
        <v>43.778343292475306</v>
      </c>
      <c r="Q12" s="50">
        <f t="shared" si="1"/>
        <v>41.634569032258064</v>
      </c>
      <c r="R12" s="50">
        <f>IF(R29&gt;0,R29/31,"")</f>
        <v>40.765192865806455</v>
      </c>
      <c r="S12" s="50">
        <f>IF(S29&gt;0,S29/31,"")</f>
        <v>44.422738064516132</v>
      </c>
      <c r="T12" s="50">
        <v>45.237259354838713</v>
      </c>
      <c r="U12" s="50" t="s">
        <v>106</v>
      </c>
      <c r="V12" s="155"/>
      <c r="W12" s="156"/>
      <c r="X12" s="5"/>
      <c r="Y12" s="5"/>
      <c r="Z12" s="5"/>
      <c r="AA12" s="5"/>
    </row>
    <row r="13" spans="1:27">
      <c r="B13" s="51" t="s">
        <v>9</v>
      </c>
      <c r="C13" s="52">
        <f t="shared" ref="C13:R13" si="2">IF(C30&gt;0,C30/30,"")</f>
        <v>63.808713013344885</v>
      </c>
      <c r="D13" s="52">
        <f t="shared" si="2"/>
        <v>67.996316729433246</v>
      </c>
      <c r="E13" s="52">
        <f t="shared" si="2"/>
        <v>66.722580798438813</v>
      </c>
      <c r="F13" s="52">
        <f t="shared" si="2"/>
        <v>75.068028943802062</v>
      </c>
      <c r="G13" s="52">
        <f t="shared" si="2"/>
        <v>78.874133367018473</v>
      </c>
      <c r="H13" s="52">
        <f t="shared" si="2"/>
        <v>84.656889712073109</v>
      </c>
      <c r="I13" s="52">
        <f t="shared" si="2"/>
        <v>89.098214022367131</v>
      </c>
      <c r="J13" s="52">
        <f t="shared" si="2"/>
        <v>82.330231245338467</v>
      </c>
      <c r="K13" s="52">
        <f t="shared" si="2"/>
        <v>83.200325234153823</v>
      </c>
      <c r="L13" s="52">
        <f t="shared" si="2"/>
        <v>81.868787999999995</v>
      </c>
      <c r="M13" s="52">
        <f t="shared" si="2"/>
        <v>86.806278944078471</v>
      </c>
      <c r="N13" s="52">
        <f t="shared" si="2"/>
        <v>86.237196227189116</v>
      </c>
      <c r="O13" s="52">
        <f t="shared" si="2"/>
        <v>87.651569402451983</v>
      </c>
      <c r="P13" s="52">
        <f t="shared" si="2"/>
        <v>83.839976114197555</v>
      </c>
      <c r="Q13" s="52">
        <f t="shared" si="2"/>
        <v>81.156604000000002</v>
      </c>
      <c r="R13" s="52">
        <f t="shared" si="2"/>
        <v>80.821985674590408</v>
      </c>
      <c r="S13" s="52">
        <f>IF(S30&gt;0,S30/30,"")</f>
        <v>84.167200000000008</v>
      </c>
      <c r="T13" s="52">
        <v>86.271379999999994</v>
      </c>
      <c r="U13" s="52" t="s">
        <v>106</v>
      </c>
      <c r="V13" s="155"/>
      <c r="W13" s="157"/>
      <c r="X13" s="5"/>
      <c r="Y13" s="5"/>
      <c r="Z13" s="5"/>
      <c r="AA13" s="5"/>
    </row>
    <row r="14" spans="1:27">
      <c r="B14" s="49" t="s">
        <v>10</v>
      </c>
      <c r="C14" s="50">
        <f t="shared" ref="C14:Q14" si="3">IF(C31&gt;0,C31/31,"")</f>
        <v>78.250056856935146</v>
      </c>
      <c r="D14" s="50">
        <f t="shared" si="3"/>
        <v>79.12899609969655</v>
      </c>
      <c r="E14" s="50">
        <f t="shared" si="3"/>
        <v>82.664332007453226</v>
      </c>
      <c r="F14" s="50">
        <f t="shared" si="3"/>
        <v>90.548882290042783</v>
      </c>
      <c r="G14" s="50">
        <f t="shared" si="3"/>
        <v>93.802047474157391</v>
      </c>
      <c r="H14" s="50">
        <f t="shared" si="3"/>
        <v>98.863396033856077</v>
      </c>
      <c r="I14" s="50">
        <f t="shared" si="3"/>
        <v>103.35946677505551</v>
      </c>
      <c r="J14" s="50">
        <f t="shared" si="3"/>
        <v>100.59778153763961</v>
      </c>
      <c r="K14" s="50">
        <f t="shared" si="3"/>
        <v>95.11175095127318</v>
      </c>
      <c r="L14" s="50">
        <f t="shared" si="3"/>
        <v>97.67989935483871</v>
      </c>
      <c r="M14" s="50">
        <f t="shared" si="3"/>
        <v>103.35771232224018</v>
      </c>
      <c r="N14" s="50">
        <f t="shared" si="3"/>
        <v>100.66257495214084</v>
      </c>
      <c r="O14" s="50">
        <f t="shared" si="3"/>
        <v>101.50010907583909</v>
      </c>
      <c r="P14" s="50">
        <f t="shared" si="3"/>
        <v>98.149815483870967</v>
      </c>
      <c r="Q14" s="50">
        <f t="shared" si="3"/>
        <v>94.766419354838703</v>
      </c>
      <c r="R14" s="50">
        <f>IF(R31&gt;0,R31/31,"")</f>
        <v>94.487590621573887</v>
      </c>
      <c r="S14" s="50">
        <f>IF(S31&gt;0,S31/31,"")</f>
        <v>96.426789677419364</v>
      </c>
      <c r="T14" s="50">
        <v>98.055832258064527</v>
      </c>
      <c r="U14" s="50" t="s">
        <v>106</v>
      </c>
      <c r="V14" s="155"/>
      <c r="W14" s="156"/>
      <c r="X14" s="5"/>
      <c r="Y14" s="5"/>
      <c r="Z14" s="5"/>
      <c r="AA14" s="5"/>
    </row>
    <row r="15" spans="1:27">
      <c r="B15" s="51" t="s">
        <v>11</v>
      </c>
      <c r="C15" s="52">
        <f t="shared" ref="C15:S15" si="4">IF(C32&gt;0,C32/30,"")</f>
        <v>76.183485478705776</v>
      </c>
      <c r="D15" s="52">
        <f t="shared" si="4"/>
        <v>79.212301903516988</v>
      </c>
      <c r="E15" s="52">
        <f t="shared" si="4"/>
        <v>81.900365662661997</v>
      </c>
      <c r="F15" s="52">
        <f t="shared" si="4"/>
        <v>85.610162769682788</v>
      </c>
      <c r="G15" s="52">
        <f t="shared" si="4"/>
        <v>92.179643127704551</v>
      </c>
      <c r="H15" s="52">
        <f t="shared" si="4"/>
        <v>95.845416312747361</v>
      </c>
      <c r="I15" s="52">
        <f t="shared" si="4"/>
        <v>98.576147673758484</v>
      </c>
      <c r="J15" s="52">
        <f t="shared" si="4"/>
        <v>96.479199951362702</v>
      </c>
      <c r="K15" s="52">
        <f t="shared" si="4"/>
        <v>92.093835845548313</v>
      </c>
      <c r="L15" s="52">
        <f t="shared" si="4"/>
        <v>95.979769941182028</v>
      </c>
      <c r="M15" s="52">
        <f t="shared" si="4"/>
        <v>96.955784952808969</v>
      </c>
      <c r="N15" s="52">
        <f t="shared" si="4"/>
        <v>97.20600691485599</v>
      </c>
      <c r="O15" s="52">
        <f t="shared" si="4"/>
        <v>94.769471162287303</v>
      </c>
      <c r="P15" s="52">
        <f t="shared" si="4"/>
        <v>93.353487700679281</v>
      </c>
      <c r="Q15" s="52">
        <f t="shared" si="4"/>
        <v>91.742248000000004</v>
      </c>
      <c r="R15" s="52">
        <f>IF(R32&gt;0,R32/30,"")</f>
        <v>91.274692529577337</v>
      </c>
      <c r="S15" s="52">
        <f t="shared" si="4"/>
        <v>93.166616000000005</v>
      </c>
      <c r="T15" s="52">
        <v>95.400283999999999</v>
      </c>
      <c r="U15" s="52" t="s">
        <v>106</v>
      </c>
      <c r="V15" s="155"/>
      <c r="W15" s="157"/>
      <c r="X15" s="5"/>
      <c r="Y15" s="5"/>
      <c r="Z15" s="5"/>
      <c r="AA15" s="5"/>
    </row>
    <row r="16" spans="1:27">
      <c r="B16" s="49" t="s">
        <v>12</v>
      </c>
      <c r="C16" s="50">
        <f t="shared" ref="C16:R17" si="5">IF(C33&gt;0,C33/31,"")</f>
        <v>67.619817167489174</v>
      </c>
      <c r="D16" s="50">
        <f t="shared" si="5"/>
        <v>70.388915096636055</v>
      </c>
      <c r="E16" s="50">
        <f t="shared" si="5"/>
        <v>67.153492267118253</v>
      </c>
      <c r="F16" s="50">
        <f t="shared" si="5"/>
        <v>76.19804973390309</v>
      </c>
      <c r="G16" s="50">
        <f t="shared" si="5"/>
        <v>81.299750881004385</v>
      </c>
      <c r="H16" s="50">
        <f t="shared" si="5"/>
        <v>85.162192539325105</v>
      </c>
      <c r="I16" s="50">
        <f t="shared" si="5"/>
        <v>87.995754698667412</v>
      </c>
      <c r="J16" s="50">
        <f t="shared" si="5"/>
        <v>86.616755035342649</v>
      </c>
      <c r="K16" s="50">
        <f t="shared" si="5"/>
        <v>84.24914512002583</v>
      </c>
      <c r="L16" s="50">
        <f t="shared" si="5"/>
        <v>82.08624028207673</v>
      </c>
      <c r="M16" s="50">
        <f t="shared" si="5"/>
        <v>85.694527646427503</v>
      </c>
      <c r="N16" s="50">
        <f t="shared" si="5"/>
        <v>85.263650632177857</v>
      </c>
      <c r="O16" s="50">
        <f t="shared" si="5"/>
        <v>85.88067982284835</v>
      </c>
      <c r="P16" s="50">
        <f t="shared" si="5"/>
        <v>81.560420932545199</v>
      </c>
      <c r="Q16" s="50">
        <f t="shared" si="5"/>
        <v>81.076196129032255</v>
      </c>
      <c r="R16" s="50">
        <f>IF(R33&gt;0,R33/31,"")</f>
        <v>81.816341207002296</v>
      </c>
      <c r="S16" s="50">
        <f>IF(S33&gt;0,S33/31,"")</f>
        <v>82.987188387096779</v>
      </c>
      <c r="T16" s="50">
        <v>85.023491612903229</v>
      </c>
      <c r="U16" s="50" t="s">
        <v>106</v>
      </c>
      <c r="V16" s="155"/>
      <c r="W16" s="156"/>
      <c r="X16" s="5"/>
      <c r="Y16" s="5"/>
      <c r="Z16" s="5"/>
      <c r="AA16" s="5"/>
    </row>
    <row r="17" spans="2:27">
      <c r="B17" s="51" t="s">
        <v>2</v>
      </c>
      <c r="C17" s="52">
        <f t="shared" si="5"/>
        <v>61.073579839453416</v>
      </c>
      <c r="D17" s="52">
        <f t="shared" si="5"/>
        <v>61.866073185748952</v>
      </c>
      <c r="E17" s="52">
        <f t="shared" si="5"/>
        <v>63.288984776177827</v>
      </c>
      <c r="F17" s="52">
        <f t="shared" si="5"/>
        <v>69.180897065547811</v>
      </c>
      <c r="G17" s="52">
        <f t="shared" si="5"/>
        <v>72.112553274370114</v>
      </c>
      <c r="H17" s="52">
        <f t="shared" si="5"/>
        <v>77.4823678188298</v>
      </c>
      <c r="I17" s="52">
        <f t="shared" si="5"/>
        <v>77.732688661077844</v>
      </c>
      <c r="J17" s="52">
        <f t="shared" si="5"/>
        <v>76.066848495023535</v>
      </c>
      <c r="K17" s="52">
        <f t="shared" si="5"/>
        <v>75.55998093697221</v>
      </c>
      <c r="L17" s="52">
        <f t="shared" si="5"/>
        <v>71.85563167845882</v>
      </c>
      <c r="M17" s="52">
        <f t="shared" si="5"/>
        <v>77.412352535671744</v>
      </c>
      <c r="N17" s="52">
        <f t="shared" si="5"/>
        <v>76.864706757118398</v>
      </c>
      <c r="O17" s="52">
        <f t="shared" si="5"/>
        <v>77.505915085241327</v>
      </c>
      <c r="P17" s="52">
        <f t="shared" si="5"/>
        <v>72.801129486083141</v>
      </c>
      <c r="Q17" s="52">
        <f t="shared" si="5"/>
        <v>73.682849032258076</v>
      </c>
      <c r="R17" s="52">
        <f t="shared" si="5"/>
        <v>72.811767224099668</v>
      </c>
      <c r="S17" s="52">
        <f t="shared" ref="S17" si="6">IF(S34&gt;0,S34/31,"")</f>
        <v>74.716664516129043</v>
      </c>
      <c r="T17" s="52">
        <v>76.189068387096782</v>
      </c>
      <c r="U17" s="52" t="s">
        <v>106</v>
      </c>
      <c r="V17" s="155"/>
      <c r="W17" s="157"/>
      <c r="X17" s="5"/>
      <c r="Y17" s="5"/>
      <c r="Z17" s="5"/>
      <c r="AA17" s="5"/>
    </row>
    <row r="18" spans="2:27">
      <c r="B18" s="49" t="s">
        <v>3</v>
      </c>
      <c r="C18" s="50">
        <f>IF(C35&gt;0,C35/28,"")</f>
        <v>50.179932155296754</v>
      </c>
      <c r="D18" s="174">
        <f>IF(D35&gt;0,D35/29,"")</f>
        <v>54.013581843178038</v>
      </c>
      <c r="E18" s="127">
        <f>IF(E35&gt;0,E35/29,"")</f>
        <v>56.364394748917995</v>
      </c>
      <c r="F18" s="174">
        <f>IF(F35&gt;0,F35/28,"")</f>
        <v>64.992080597967231</v>
      </c>
      <c r="G18" s="174">
        <f>IF(G35&gt;0,G35/28,"")</f>
        <v>61.16916277534277</v>
      </c>
      <c r="H18" s="174">
        <f>IF(H35&gt;0,H35/29,"")</f>
        <v>66.076156106097557</v>
      </c>
      <c r="I18" s="127">
        <f>IF(I35&gt;0,I35/29,"")</f>
        <v>62.307076813087384</v>
      </c>
      <c r="J18" s="174">
        <f>IF(J35&gt;0,J35/28,"")</f>
        <v>68.193705449901401</v>
      </c>
      <c r="K18" s="174">
        <f>IF(K35&gt;0,K35/28,"")</f>
        <v>66.214638212734684</v>
      </c>
      <c r="L18" s="174">
        <f>IF(L35&gt;0,L35/29,"")</f>
        <v>62.762530944817748</v>
      </c>
      <c r="M18" s="127">
        <f>IF(M35&gt;0,M35/29,"")</f>
        <v>62.786595628502361</v>
      </c>
      <c r="N18" s="50">
        <f>IF(N35=" ", " ",N35/28)</f>
        <v>65.044459746539857</v>
      </c>
      <c r="O18" s="50">
        <f t="shared" ref="O18:P18" si="7">IF(O35=" ", " ",O35/28)</f>
        <v>67.020465868151774</v>
      </c>
      <c r="P18" s="50">
        <f t="shared" si="7"/>
        <v>61.503541603265532</v>
      </c>
      <c r="Q18" s="127">
        <f>IF(Q35&gt;0,Q35/29,"")</f>
        <v>60.747732413793102</v>
      </c>
      <c r="R18" s="50">
        <f>IF(R35&gt;0,R35/28,"")</f>
        <v>66.402103568481536</v>
      </c>
      <c r="S18" s="50">
        <f>IF(S35&gt;0,S35/28,"")</f>
        <v>64.686192857142856</v>
      </c>
      <c r="T18" s="50">
        <v>68.570832857142861</v>
      </c>
      <c r="U18" s="127" t="s">
        <v>106</v>
      </c>
      <c r="V18" s="155"/>
      <c r="W18" s="156"/>
      <c r="X18" s="5"/>
      <c r="Y18" s="5"/>
      <c r="Z18" s="5"/>
      <c r="AA18" s="5"/>
    </row>
    <row r="19" spans="2:27">
      <c r="B19" s="51" t="s">
        <v>4</v>
      </c>
      <c r="C19" s="52">
        <f t="shared" ref="C19:S19" si="8">IF(C36&gt;0,C36/31,"")</f>
        <v>45.726871745062894</v>
      </c>
      <c r="D19" s="52">
        <f t="shared" si="8"/>
        <v>45.994278320179568</v>
      </c>
      <c r="E19" s="52">
        <f t="shared" si="8"/>
        <v>49.867656074598216</v>
      </c>
      <c r="F19" s="52">
        <f t="shared" si="8"/>
        <v>54.405498445666339</v>
      </c>
      <c r="G19" s="52">
        <f t="shared" si="8"/>
        <v>45.311871383044299</v>
      </c>
      <c r="H19" s="52">
        <f t="shared" si="8"/>
        <v>55.277397282208433</v>
      </c>
      <c r="I19" s="52">
        <f t="shared" si="8"/>
        <v>54.806093107637921</v>
      </c>
      <c r="J19" s="52">
        <f t="shared" si="8"/>
        <v>54.366319234925925</v>
      </c>
      <c r="K19" s="52">
        <f t="shared" si="8"/>
        <v>59.374156472636315</v>
      </c>
      <c r="L19" s="52">
        <f t="shared" si="8"/>
        <v>58.496179419825502</v>
      </c>
      <c r="M19" s="52">
        <f t="shared" si="8"/>
        <v>53.662437306532574</v>
      </c>
      <c r="N19" s="52">
        <f t="shared" si="8"/>
        <v>52.620889578788237</v>
      </c>
      <c r="O19" s="52">
        <f t="shared" si="8"/>
        <v>57.781990008786472</v>
      </c>
      <c r="P19" s="52">
        <f t="shared" si="8"/>
        <v>56.664177546561049</v>
      </c>
      <c r="Q19" s="52">
        <f t="shared" si="8"/>
        <v>56.859851612903228</v>
      </c>
      <c r="R19" s="52">
        <f t="shared" si="8"/>
        <v>54.886203870967748</v>
      </c>
      <c r="S19" s="52">
        <f t="shared" si="8"/>
        <v>55.230809032258065</v>
      </c>
      <c r="T19" s="52">
        <v>60.619180645161293</v>
      </c>
      <c r="U19" s="52" t="s">
        <v>106</v>
      </c>
      <c r="V19" s="155"/>
      <c r="W19" s="157"/>
      <c r="X19" s="5"/>
      <c r="Y19" s="5"/>
      <c r="Z19" s="5"/>
      <c r="AA19" s="5"/>
    </row>
    <row r="20" spans="2:27">
      <c r="B20" s="49" t="s">
        <v>5</v>
      </c>
      <c r="C20" s="50">
        <f t="shared" ref="C20:Q20" si="9">IF(C37&gt;0,C37/30,"")</f>
        <v>35.896199889453278</v>
      </c>
      <c r="D20" s="50">
        <f t="shared" si="9"/>
        <v>30.833892221007243</v>
      </c>
      <c r="E20" s="50">
        <f t="shared" si="9"/>
        <v>41.085832038005172</v>
      </c>
      <c r="F20" s="50">
        <f t="shared" si="9"/>
        <v>47.877588331032065</v>
      </c>
      <c r="G20" s="50">
        <f t="shared" si="9"/>
        <v>31.362114016894541</v>
      </c>
      <c r="H20" s="50">
        <f t="shared" si="9"/>
        <v>41.657373655558871</v>
      </c>
      <c r="I20" s="50">
        <f t="shared" si="9"/>
        <v>45.196975814857154</v>
      </c>
      <c r="J20" s="50">
        <f t="shared" si="9"/>
        <v>44.045655314131295</v>
      </c>
      <c r="K20" s="50">
        <f t="shared" si="9"/>
        <v>46.857634919129126</v>
      </c>
      <c r="L20" s="50">
        <f t="shared" si="9"/>
        <v>48.217992041451005</v>
      </c>
      <c r="M20" s="50">
        <f t="shared" si="9"/>
        <v>44.14972915754926</v>
      </c>
      <c r="N20" s="50">
        <f t="shared" si="9"/>
        <v>43.907176883858284</v>
      </c>
      <c r="O20" s="50">
        <f t="shared" si="9"/>
        <v>49.011488558388592</v>
      </c>
      <c r="P20" s="50">
        <f t="shared" si="9"/>
        <v>46.273257380185697</v>
      </c>
      <c r="Q20" s="50">
        <f t="shared" si="9"/>
        <v>49.384798753739148</v>
      </c>
      <c r="R20" s="50">
        <f>IF(R37&gt;0,R37/30,"")</f>
        <v>47.352983030801461</v>
      </c>
      <c r="S20" s="50">
        <f t="shared" ref="S20" si="10">IF(S37&gt;0,S37/30,"")</f>
        <v>47.133632000000006</v>
      </c>
      <c r="T20" s="50">
        <v>50.014739999999996</v>
      </c>
      <c r="U20" s="50" t="s">
        <v>106</v>
      </c>
      <c r="V20" s="155"/>
      <c r="W20" s="156"/>
      <c r="X20" s="5"/>
      <c r="Y20" s="5"/>
      <c r="Z20" s="5"/>
      <c r="AA20" s="5"/>
    </row>
    <row r="21" spans="2:27">
      <c r="B21" s="51" t="s">
        <v>0</v>
      </c>
      <c r="C21" s="52">
        <f t="shared" ref="C21:S21" si="11">IF(C38&gt;0,C38/31,"")</f>
        <v>14.279497254913208</v>
      </c>
      <c r="D21" s="52">
        <f t="shared" si="11"/>
        <v>15.450666335659056</v>
      </c>
      <c r="E21" s="52">
        <f t="shared" si="11"/>
        <v>22.212240041252379</v>
      </c>
      <c r="F21" s="52">
        <f t="shared" si="11"/>
        <v>25.128435056638619</v>
      </c>
      <c r="G21" s="52">
        <f t="shared" si="11"/>
        <v>18.185228887334336</v>
      </c>
      <c r="H21" s="52">
        <f t="shared" si="11"/>
        <v>22.538335316800932</v>
      </c>
      <c r="I21" s="52">
        <f t="shared" si="11"/>
        <v>24.950495542379045</v>
      </c>
      <c r="J21" s="52">
        <f t="shared" si="11"/>
        <v>25.82761613543331</v>
      </c>
      <c r="K21" s="52">
        <f t="shared" si="11"/>
        <v>25.635366936310575</v>
      </c>
      <c r="L21" s="52">
        <f t="shared" si="11"/>
        <v>27.226358094520464</v>
      </c>
      <c r="M21" s="52">
        <f t="shared" si="11"/>
        <v>27.197316190372991</v>
      </c>
      <c r="N21" s="52">
        <f t="shared" si="11"/>
        <v>28.362507546789185</v>
      </c>
      <c r="O21" s="52">
        <f t="shared" si="11"/>
        <v>30.52086778244588</v>
      </c>
      <c r="P21" s="52">
        <f t="shared" si="11"/>
        <v>28.529196681429873</v>
      </c>
      <c r="Q21" s="52">
        <f t="shared" si="11"/>
        <v>30.635613052278714</v>
      </c>
      <c r="R21" s="52">
        <f t="shared" si="11"/>
        <v>28.727539354838708</v>
      </c>
      <c r="S21" s="52">
        <f t="shared" si="11"/>
        <v>30.920481290322581</v>
      </c>
      <c r="T21" s="52">
        <v>32.048279999999998</v>
      </c>
      <c r="U21" s="52" t="s">
        <v>106</v>
      </c>
      <c r="V21" s="155"/>
      <c r="W21" s="157"/>
      <c r="X21" s="5"/>
      <c r="Y21" s="5"/>
      <c r="Z21" s="5"/>
      <c r="AA21" s="5"/>
    </row>
    <row r="22" spans="2:27">
      <c r="B22" s="53" t="s">
        <v>27</v>
      </c>
      <c r="C22" s="54">
        <f t="shared" ref="C22:D22" si="12">IF(C21=" ", " ", C39/365)</f>
        <v>44.119650959019161</v>
      </c>
      <c r="D22" s="54">
        <f t="shared" si="12"/>
        <v>45.269582946499369</v>
      </c>
      <c r="E22" s="54">
        <f t="shared" ref="E22" si="13">IF(E21=" ", " ", E39/366)</f>
        <v>47.484040817909566</v>
      </c>
      <c r="F22" s="54">
        <f t="shared" ref="F22:H22" si="14">IF(F21=" ", " ", F39/365)</f>
        <v>52.526149699379282</v>
      </c>
      <c r="G22" s="54">
        <f t="shared" si="14"/>
        <v>51.826324901823156</v>
      </c>
      <c r="H22" s="54">
        <f t="shared" si="14"/>
        <v>56.683060862323146</v>
      </c>
      <c r="I22" s="54">
        <f t="shared" ref="I22" si="15">IF(I21=" ", " ", I39/366)</f>
        <v>58.13696492315345</v>
      </c>
      <c r="J22" s="54">
        <f t="shared" ref="J22:L22" si="16">IF(J21=" ", " ", J39/365)</f>
        <v>57.391235456344681</v>
      </c>
      <c r="K22" s="54">
        <f t="shared" si="16"/>
        <v>56.787243372286461</v>
      </c>
      <c r="L22" s="54">
        <f t="shared" si="16"/>
        <v>56.868034960560649</v>
      </c>
      <c r="M22" s="54">
        <f>IF(M21=" ", " ", M39/366)</f>
        <v>57.963561201849103</v>
      </c>
      <c r="N22" s="54">
        <f>IF(N21=" ", " ", N39/365)</f>
        <v>57.911963453377211</v>
      </c>
      <c r="O22" s="54">
        <f t="shared" ref="O22:Q22" si="17">IF(O21=" ", " ", O39/365)</f>
        <v>59.440479686972672</v>
      </c>
      <c r="P22" s="54">
        <f t="shared" si="17"/>
        <v>56.92139810639992</v>
      </c>
      <c r="Q22" s="54">
        <f t="shared" si="17"/>
        <v>56.645095143103589</v>
      </c>
      <c r="R22" s="54">
        <f>AVERAGE(R10:R21)</f>
        <v>56.312137354668096</v>
      </c>
      <c r="S22" s="54">
        <f>AVERAGE(S10:S21)</f>
        <v>57.578556096338275</v>
      </c>
      <c r="T22" s="54">
        <v>59.560045479452057</v>
      </c>
      <c r="U22" s="54">
        <v>0.72903517808219187</v>
      </c>
      <c r="V22" s="158"/>
      <c r="W22" s="161">
        <v>4.9808429118773923E-2</v>
      </c>
      <c r="X22" s="5"/>
      <c r="Y22" s="5"/>
      <c r="Z22" s="5"/>
      <c r="AA22" s="5"/>
    </row>
    <row r="23" spans="2:27">
      <c r="B23" s="43"/>
      <c r="C23" s="5"/>
      <c r="D23" s="5"/>
      <c r="E23" s="5"/>
      <c r="F23" s="5"/>
      <c r="G23" s="5"/>
      <c r="H23" s="5"/>
      <c r="I23" s="55"/>
      <c r="J23" s="56"/>
      <c r="K23" s="56"/>
      <c r="L23" s="56"/>
      <c r="M23" s="56"/>
      <c r="N23" s="56"/>
      <c r="O23" s="56"/>
      <c r="P23" s="56"/>
      <c r="Q23" s="56"/>
      <c r="R23" s="56"/>
      <c r="S23" s="56"/>
      <c r="T23" s="56"/>
      <c r="U23" s="5"/>
      <c r="V23" s="5"/>
      <c r="W23" s="5"/>
      <c r="X23" s="5"/>
      <c r="Y23" s="5"/>
      <c r="Z23" s="5"/>
      <c r="AA23" s="5"/>
    </row>
    <row r="24" spans="2:27">
      <c r="B24" s="5"/>
      <c r="C24" s="5"/>
      <c r="D24" s="5"/>
      <c r="E24" s="5"/>
      <c r="F24" s="5"/>
      <c r="G24" s="5"/>
      <c r="H24" s="57"/>
      <c r="I24" s="57"/>
      <c r="J24" s="42"/>
      <c r="K24" s="42"/>
      <c r="L24" s="42"/>
      <c r="M24" s="42"/>
      <c r="N24" s="42"/>
      <c r="O24" s="42"/>
      <c r="P24" s="42"/>
      <c r="Q24" s="42"/>
      <c r="R24" s="42"/>
      <c r="S24" s="42"/>
      <c r="T24" s="42"/>
      <c r="U24" s="57"/>
      <c r="V24" s="57"/>
      <c r="W24" s="5"/>
      <c r="X24" s="5"/>
      <c r="Y24" s="5"/>
      <c r="Z24" s="5"/>
      <c r="AA24" s="5"/>
    </row>
    <row r="25" spans="2:27">
      <c r="B25" s="38" t="s">
        <v>67</v>
      </c>
      <c r="C25" s="125" t="s">
        <v>96</v>
      </c>
      <c r="D25" s="5"/>
      <c r="E25" s="5"/>
      <c r="F25" s="5"/>
      <c r="G25" s="5"/>
      <c r="H25" s="43"/>
      <c r="I25" s="42"/>
      <c r="J25" s="42"/>
      <c r="K25" s="42"/>
      <c r="L25" s="42"/>
      <c r="M25" s="42"/>
      <c r="N25" s="42"/>
      <c r="O25" s="42"/>
      <c r="P25" s="42"/>
      <c r="Q25" s="42"/>
      <c r="R25" s="42"/>
      <c r="S25" s="42"/>
      <c r="T25" s="42"/>
      <c r="U25" s="57"/>
      <c r="V25" s="57"/>
      <c r="W25" s="5"/>
      <c r="X25" s="5"/>
      <c r="Y25" s="5"/>
      <c r="Z25" s="5"/>
      <c r="AA25" s="5"/>
    </row>
    <row r="26" spans="2:27" ht="28.5" customHeight="1">
      <c r="B26" s="46"/>
      <c r="C26" s="46" t="s">
        <v>19</v>
      </c>
      <c r="D26" s="46" t="s">
        <v>20</v>
      </c>
      <c r="E26" s="46" t="s">
        <v>21</v>
      </c>
      <c r="F26" s="46" t="s">
        <v>22</v>
      </c>
      <c r="G26" s="46" t="s">
        <v>23</v>
      </c>
      <c r="H26" s="46" t="s">
        <v>24</v>
      </c>
      <c r="I26" s="46" t="s">
        <v>25</v>
      </c>
      <c r="J26" s="46" t="s">
        <v>26</v>
      </c>
      <c r="K26" s="46" t="s">
        <v>28</v>
      </c>
      <c r="L26" s="46" t="s">
        <v>29</v>
      </c>
      <c r="M26" s="46" t="s">
        <v>48</v>
      </c>
      <c r="N26" s="46" t="s">
        <v>57</v>
      </c>
      <c r="O26" s="46" t="s">
        <v>92</v>
      </c>
      <c r="P26" s="46" t="s">
        <v>97</v>
      </c>
      <c r="Q26" s="46" t="s">
        <v>98</v>
      </c>
      <c r="R26" s="46" t="s">
        <v>101</v>
      </c>
      <c r="S26" s="46" t="s">
        <v>102</v>
      </c>
      <c r="T26" s="151" t="s">
        <v>103</v>
      </c>
      <c r="U26" s="46" t="s">
        <v>105</v>
      </c>
      <c r="V26" s="175"/>
      <c r="W26" s="48" t="s">
        <v>70</v>
      </c>
      <c r="X26" s="46" t="s">
        <v>43</v>
      </c>
      <c r="Y26" s="48" t="s">
        <v>71</v>
      </c>
      <c r="Z26" s="48" t="s">
        <v>44</v>
      </c>
      <c r="AA26" s="48" t="s">
        <v>72</v>
      </c>
    </row>
    <row r="27" spans="2:27">
      <c r="B27" s="49" t="s">
        <v>6</v>
      </c>
      <c r="C27" s="58">
        <f>'[2]New Zealand'!Y4</f>
        <v>97.130708279832788</v>
      </c>
      <c r="D27" s="58">
        <f>'[2]New Zealand'!Z4</f>
        <v>89.564549690124451</v>
      </c>
      <c r="E27" s="58">
        <f>'[2]New Zealand'!AA4</f>
        <v>93.714067490280058</v>
      </c>
      <c r="F27" s="58">
        <f>'[2]New Zealand'!AB4</f>
        <v>123.23076788351953</v>
      </c>
      <c r="G27" s="58">
        <f>'[2]New Zealand'!AC4</f>
        <v>126.97057859696753</v>
      </c>
      <c r="H27" s="58">
        <f>'[2]New Zealand'!AD4</f>
        <v>118.09969528787508</v>
      </c>
      <c r="I27" s="58">
        <f>'[2]New Zealand'!AE4</f>
        <v>131.63236244038865</v>
      </c>
      <c r="J27" s="58">
        <f>'[2]New Zealand'!AF4</f>
        <v>143.12133824845793</v>
      </c>
      <c r="K27" s="58">
        <f>'[2]New Zealand'!AG4</f>
        <v>143.02268936697442</v>
      </c>
      <c r="L27" s="58">
        <f>'[2]New Zealand'!AH4</f>
        <v>172.86648</v>
      </c>
      <c r="M27" s="58">
        <f>'[2]New Zealand'!AI4</f>
        <v>192.3489793245125</v>
      </c>
      <c r="N27" s="58">
        <f>'[2]New Zealand'!AJ4</f>
        <v>219.1029627855352</v>
      </c>
      <c r="O27" s="58">
        <f>'[2]New Zealand'!AK4</f>
        <v>223.54806007840247</v>
      </c>
      <c r="P27" s="58">
        <f>'[2]New Zealand'!AL4</f>
        <v>227.66268184945238</v>
      </c>
      <c r="Q27" s="58">
        <f>'[2]New Zealand'!AM4</f>
        <v>227.25144</v>
      </c>
      <c r="R27" s="58">
        <f>'[2]New Zealand'!AN4</f>
        <v>223.59481015234519</v>
      </c>
      <c r="S27" s="122">
        <f>'[2]New Zealand'!AO4</f>
        <v>221.1828399352311</v>
      </c>
      <c r="T27" s="58">
        <v>253.47275999999999</v>
      </c>
      <c r="U27" s="58">
        <v>266.09784000000002</v>
      </c>
      <c r="V27" s="176"/>
      <c r="W27" s="156">
        <v>4.9808429118774145E-2</v>
      </c>
      <c r="X27" s="58">
        <v>230.63290638740574</v>
      </c>
      <c r="Y27" s="156">
        <v>0.15377221823247567</v>
      </c>
      <c r="Z27" s="58">
        <v>232.75013669585874</v>
      </c>
      <c r="AA27" s="156">
        <v>0.14327683660060608</v>
      </c>
    </row>
    <row r="28" spans="2:27">
      <c r="B28" s="51" t="s">
        <v>7</v>
      </c>
      <c r="C28" s="59">
        <f>'[2]New Zealand'!Y5</f>
        <v>150.4376308922761</v>
      </c>
      <c r="D28" s="59">
        <f>'[2]New Zealand'!Z5</f>
        <v>136.98733047751708</v>
      </c>
      <c r="E28" s="59">
        <f>'[2]New Zealand'!AA5</f>
        <v>144.47294313550074</v>
      </c>
      <c r="F28" s="59">
        <f>'[2]New Zealand'!AB5</f>
        <v>156.9321111796956</v>
      </c>
      <c r="G28" s="59">
        <f>'[2]New Zealand'!AC5</f>
        <v>189.2805878503591</v>
      </c>
      <c r="H28" s="59">
        <f>'[2]New Zealand'!AD5</f>
        <v>179.92113945087124</v>
      </c>
      <c r="I28" s="59">
        <f>'[2]New Zealand'!AE5</f>
        <v>189.57389354738683</v>
      </c>
      <c r="J28" s="59">
        <f>'[2]New Zealand'!AF5</f>
        <v>222.61926976101543</v>
      </c>
      <c r="K28" s="59">
        <f>'[2]New Zealand'!AG5</f>
        <v>224.34232394543338</v>
      </c>
      <c r="L28" s="59">
        <f>'[2]New Zealand'!AH5</f>
        <v>240.84768</v>
      </c>
      <c r="M28" s="59">
        <f>'[2]New Zealand'!AI5</f>
        <v>254.04953763446179</v>
      </c>
      <c r="N28" s="59">
        <f>'[2]New Zealand'!AJ5</f>
        <v>265.93480353079434</v>
      </c>
      <c r="O28" s="59">
        <f>'[2]New Zealand'!AK5</f>
        <v>278.19629798220456</v>
      </c>
      <c r="P28" s="59">
        <f>'[2]New Zealand'!AL5</f>
        <v>296.57124013127543</v>
      </c>
      <c r="Q28" s="59">
        <f>'[2]New Zealand'!AM5</f>
        <v>279.69407999999999</v>
      </c>
      <c r="R28" s="59">
        <f>'[2]New Zealand'!AN5</f>
        <v>277.32872706585397</v>
      </c>
      <c r="S28" s="123">
        <f>'[2]New Zealand'!AO5</f>
        <v>301.05959999999999</v>
      </c>
      <c r="T28" s="59">
        <v>303.00191999999998</v>
      </c>
      <c r="U28" s="59"/>
      <c r="V28" s="5"/>
      <c r="W28" s="157"/>
      <c r="X28" s="59">
        <v>291.53111343942589</v>
      </c>
      <c r="Y28" s="157"/>
      <c r="Z28" s="59">
        <v>293.79674902195126</v>
      </c>
      <c r="AA28" s="157"/>
    </row>
    <row r="29" spans="2:27">
      <c r="B29" s="49" t="s">
        <v>8</v>
      </c>
      <c r="C29" s="58">
        <f>'[2]New Zealand'!Y6</f>
        <v>898.96970029698889</v>
      </c>
      <c r="D29" s="58">
        <f>'[2]New Zealand'!Z6</f>
        <v>931.47989605821249</v>
      </c>
      <c r="E29" s="58">
        <f>'[2]New Zealand'!AA6</f>
        <v>974.35326587271823</v>
      </c>
      <c r="F29" s="58">
        <f>'[2]New Zealand'!AB6</f>
        <v>1036.1154627858753</v>
      </c>
      <c r="G29" s="58">
        <f>'[2]New Zealand'!AC6</f>
        <v>1183.0891407627746</v>
      </c>
      <c r="H29" s="58">
        <f>'[2]New Zealand'!AD6</f>
        <v>1291.2631037993644</v>
      </c>
      <c r="I29" s="58">
        <f>'[2]New Zealand'!AE6</f>
        <v>1349.6980906480214</v>
      </c>
      <c r="J29" s="58">
        <f>'[2]New Zealand'!AF6</f>
        <v>1339.2490520448041</v>
      </c>
      <c r="K29" s="58">
        <f>'[2]New Zealand'!AG6</f>
        <v>1303.572654716879</v>
      </c>
      <c r="L29" s="58">
        <f>'[2]New Zealand'!AH6</f>
        <v>1283.3351300046031</v>
      </c>
      <c r="M29" s="58">
        <f>'[2]New Zealand'!AI6</f>
        <v>1343.0450920195331</v>
      </c>
      <c r="N29" s="58">
        <f>'[2]New Zealand'!AJ6</f>
        <v>1354.0684070086863</v>
      </c>
      <c r="O29" s="58">
        <f>'[2]New Zealand'!AK6</f>
        <v>1425.6053946523371</v>
      </c>
      <c r="P29" s="58">
        <f>'[2]New Zealand'!AL6</f>
        <v>1357.1286420667345</v>
      </c>
      <c r="Q29" s="58">
        <f>'[2]New Zealand'!AM6</f>
        <v>1290.67164</v>
      </c>
      <c r="R29" s="58">
        <f>'[2]New Zealand'!AN6</f>
        <v>1263.72097884</v>
      </c>
      <c r="S29" s="122">
        <f>'[2]New Zealand'!AO6</f>
        <v>1377.1048800000001</v>
      </c>
      <c r="T29" s="58">
        <v>1402.3550400000001</v>
      </c>
      <c r="U29" s="58"/>
      <c r="V29" s="5"/>
      <c r="W29" s="156"/>
      <c r="X29" s="58">
        <v>1338.1962361813471</v>
      </c>
      <c r="Y29" s="156"/>
      <c r="Z29" s="58">
        <v>1347.7269662800002</v>
      </c>
      <c r="AA29" s="156"/>
    </row>
    <row r="30" spans="2:27">
      <c r="B30" s="51" t="s">
        <v>9</v>
      </c>
      <c r="C30" s="59">
        <f>'[2]New Zealand'!Y7</f>
        <v>1914.2613904003465</v>
      </c>
      <c r="D30" s="59">
        <f>'[2]New Zealand'!Z7</f>
        <v>2039.8895018829974</v>
      </c>
      <c r="E30" s="59">
        <f>'[2]New Zealand'!AA7</f>
        <v>2001.6774239531642</v>
      </c>
      <c r="F30" s="59">
        <f>'[2]New Zealand'!AB7</f>
        <v>2252.0408683140618</v>
      </c>
      <c r="G30" s="59">
        <f>'[2]New Zealand'!AC7</f>
        <v>2366.2240010105543</v>
      </c>
      <c r="H30" s="59">
        <f>'[2]New Zealand'!AD7</f>
        <v>2539.7066913621934</v>
      </c>
      <c r="I30" s="59">
        <f>'[2]New Zealand'!AE7</f>
        <v>2672.946420671014</v>
      </c>
      <c r="J30" s="59">
        <f>'[2]New Zealand'!AF7</f>
        <v>2469.9069373601542</v>
      </c>
      <c r="K30" s="59">
        <f>'[2]New Zealand'!AG7</f>
        <v>2496.0097570246148</v>
      </c>
      <c r="L30" s="59">
        <f>'[2]New Zealand'!AH7</f>
        <v>2456.0636399999999</v>
      </c>
      <c r="M30" s="59">
        <f>'[2]New Zealand'!AI7</f>
        <v>2604.1883683223541</v>
      </c>
      <c r="N30" s="59">
        <f>'[2]New Zealand'!AJ7</f>
        <v>2587.1158868156735</v>
      </c>
      <c r="O30" s="59">
        <f>'[2]New Zealand'!AK7</f>
        <v>2629.5470820735595</v>
      </c>
      <c r="P30" s="59">
        <f>'[2]New Zealand'!AL7</f>
        <v>2515.1992834259268</v>
      </c>
      <c r="Q30" s="59">
        <f>'[2]New Zealand'!AM7</f>
        <v>2434.69812</v>
      </c>
      <c r="R30" s="59">
        <f>'[2]New Zealand'!AN7</f>
        <v>2424.6595702377122</v>
      </c>
      <c r="S30" s="123">
        <f>'[2]New Zealand'!AO7</f>
        <v>2525.0160000000001</v>
      </c>
      <c r="T30" s="59">
        <v>2588.1414</v>
      </c>
      <c r="U30" s="59"/>
      <c r="V30" s="5"/>
      <c r="W30" s="157"/>
      <c r="X30" s="59">
        <v>2497.5428747327278</v>
      </c>
      <c r="Y30" s="157"/>
      <c r="Z30" s="59">
        <v>2512.6056567459041</v>
      </c>
      <c r="AA30" s="157"/>
    </row>
    <row r="31" spans="2:27">
      <c r="B31" s="49" t="s">
        <v>10</v>
      </c>
      <c r="C31" s="58">
        <f>'[2]New Zealand'!Y8</f>
        <v>2425.7517625649893</v>
      </c>
      <c r="D31" s="58">
        <f>'[2]New Zealand'!Z8</f>
        <v>2452.9988790905932</v>
      </c>
      <c r="E31" s="58">
        <f>'[2]New Zealand'!AA8</f>
        <v>2562.5942922310501</v>
      </c>
      <c r="F31" s="58">
        <f>'[2]New Zealand'!AB8</f>
        <v>2807.0153509913262</v>
      </c>
      <c r="G31" s="58">
        <f>'[2]New Zealand'!AC8</f>
        <v>2907.863471698879</v>
      </c>
      <c r="H31" s="58">
        <f>'[2]New Zealand'!AD8</f>
        <v>3064.7652770495383</v>
      </c>
      <c r="I31" s="58">
        <f>'[2]New Zealand'!AE8</f>
        <v>3204.1434700267209</v>
      </c>
      <c r="J31" s="58">
        <f>'[2]New Zealand'!AF8</f>
        <v>3118.5312276668278</v>
      </c>
      <c r="K31" s="58">
        <f>'[2]New Zealand'!AG8</f>
        <v>2948.4642794894685</v>
      </c>
      <c r="L31" s="58">
        <f>'[2]New Zealand'!AH8</f>
        <v>3028.0768800000001</v>
      </c>
      <c r="M31" s="58">
        <f>'[2]New Zealand'!AI8</f>
        <v>3204.0890819894453</v>
      </c>
      <c r="N31" s="58">
        <f>'[2]New Zealand'!AJ8</f>
        <v>3120.5398235163661</v>
      </c>
      <c r="O31" s="58">
        <f>'[2]New Zealand'!AK8</f>
        <v>3146.5033813510117</v>
      </c>
      <c r="P31" s="58">
        <f>'[2]New Zealand'!AL8</f>
        <v>3042.64428</v>
      </c>
      <c r="Q31" s="58">
        <f>'[2]New Zealand'!AM8</f>
        <v>2937.759</v>
      </c>
      <c r="R31" s="58">
        <f>'[2]New Zealand'!AN8</f>
        <v>2929.1153092687905</v>
      </c>
      <c r="S31" s="122">
        <f>'[2]New Zealand'!AO8</f>
        <v>2989.2304800000002</v>
      </c>
      <c r="T31" s="58">
        <v>3039.7308000000003</v>
      </c>
      <c r="U31" s="58"/>
      <c r="V31" s="5"/>
      <c r="W31" s="156"/>
      <c r="X31" s="58">
        <v>2987.695973853758</v>
      </c>
      <c r="Y31" s="156"/>
      <c r="Z31" s="58">
        <v>2986.0255297562639</v>
      </c>
      <c r="AA31" s="156"/>
    </row>
    <row r="32" spans="2:27">
      <c r="B32" s="51" t="s">
        <v>11</v>
      </c>
      <c r="C32" s="59">
        <f>'[2]New Zealand'!Y9</f>
        <v>2285.5045643611734</v>
      </c>
      <c r="D32" s="59">
        <f>'[2]New Zealand'!Z9</f>
        <v>2376.3690571055095</v>
      </c>
      <c r="E32" s="59">
        <f>'[2]New Zealand'!AA9</f>
        <v>2457.0109698798601</v>
      </c>
      <c r="F32" s="59">
        <f>'[2]New Zealand'!AB9</f>
        <v>2568.3048830904836</v>
      </c>
      <c r="G32" s="59">
        <f>'[2]New Zealand'!AC9</f>
        <v>2765.3892938311365</v>
      </c>
      <c r="H32" s="59">
        <f>'[2]New Zealand'!AD9</f>
        <v>2875.3624893824208</v>
      </c>
      <c r="I32" s="59">
        <f>'[2]New Zealand'!AE9</f>
        <v>2957.2844302127546</v>
      </c>
      <c r="J32" s="59">
        <f>'[2]New Zealand'!AF9</f>
        <v>2894.375998540881</v>
      </c>
      <c r="K32" s="59">
        <f>'[2]New Zealand'!AG9</f>
        <v>2762.8150753664495</v>
      </c>
      <c r="L32" s="59">
        <f>'[2]New Zealand'!AH9</f>
        <v>2879.3930982354609</v>
      </c>
      <c r="M32" s="59">
        <f>'[2]New Zealand'!AI9</f>
        <v>2908.6735485842692</v>
      </c>
      <c r="N32" s="59">
        <f>'[2]New Zealand'!AJ9</f>
        <v>2916.1802074456796</v>
      </c>
      <c r="O32" s="59">
        <f>'[2]New Zealand'!AK9</f>
        <v>2843.084134868619</v>
      </c>
      <c r="P32" s="59">
        <f>'[2]New Zealand'!AL9</f>
        <v>2800.6046310203783</v>
      </c>
      <c r="Q32" s="59">
        <f>'[2]New Zealand'!AM9</f>
        <v>2752.2674400000001</v>
      </c>
      <c r="R32" s="59">
        <f>'[2]New Zealand'!AN9</f>
        <v>2738.2407758873201</v>
      </c>
      <c r="S32" s="123">
        <f>'[2]New Zealand'!AO9</f>
        <v>2794.9984800000002</v>
      </c>
      <c r="T32" s="59">
        <v>2862.0085199999999</v>
      </c>
      <c r="U32" s="59"/>
      <c r="V32" s="5"/>
      <c r="W32" s="157"/>
      <c r="X32" s="59">
        <v>2789.6239693815396</v>
      </c>
      <c r="Y32" s="157"/>
      <c r="Z32" s="59">
        <v>2798.4159252957729</v>
      </c>
      <c r="AA32" s="157"/>
    </row>
    <row r="33" spans="2:28">
      <c r="B33" s="49" t="s">
        <v>12</v>
      </c>
      <c r="C33" s="58">
        <f>'[2]New Zealand'!Y10</f>
        <v>2096.2143321921644</v>
      </c>
      <c r="D33" s="58">
        <f>'[2]New Zealand'!Z10</f>
        <v>2182.0563679957177</v>
      </c>
      <c r="E33" s="58">
        <f>'[2]New Zealand'!AA10</f>
        <v>2081.758260280666</v>
      </c>
      <c r="F33" s="58">
        <f>'[2]New Zealand'!AB10</f>
        <v>2362.1395417509957</v>
      </c>
      <c r="G33" s="58">
        <f>'[2]New Zealand'!AC10</f>
        <v>2520.2922773111359</v>
      </c>
      <c r="H33" s="58">
        <f>'[2]New Zealand'!AD10</f>
        <v>2640.0279687190782</v>
      </c>
      <c r="I33" s="58">
        <f>'[2]New Zealand'!AE10</f>
        <v>2727.8683956586897</v>
      </c>
      <c r="J33" s="58">
        <f>'[2]New Zealand'!AF10</f>
        <v>2685.1194060956223</v>
      </c>
      <c r="K33" s="58">
        <f>'[2]New Zealand'!AG10</f>
        <v>2611.7234987208008</v>
      </c>
      <c r="L33" s="58">
        <f>'[2]New Zealand'!AH10</f>
        <v>2544.6734487443787</v>
      </c>
      <c r="M33" s="58">
        <f>'[2]New Zealand'!AI10</f>
        <v>2656.5303570392525</v>
      </c>
      <c r="N33" s="58">
        <f>'[2]New Zealand'!AJ10</f>
        <v>2643.1731695975136</v>
      </c>
      <c r="O33" s="58">
        <f>'[2]New Zealand'!AK10</f>
        <v>2662.3010745082988</v>
      </c>
      <c r="P33" s="58">
        <f>'[2]New Zealand'!AL10</f>
        <v>2528.3730489089012</v>
      </c>
      <c r="Q33" s="58">
        <f>'[2]New Zealand'!AM10</f>
        <v>2513.3620799999999</v>
      </c>
      <c r="R33" s="58">
        <f>'[2]New Zealand'!AN10</f>
        <v>2536.3065774170714</v>
      </c>
      <c r="S33" s="122">
        <f>'[2]New Zealand'!AO10</f>
        <v>2572.60284</v>
      </c>
      <c r="T33" s="58">
        <v>2635.7282399999999</v>
      </c>
      <c r="U33" s="58"/>
      <c r="V33" s="5"/>
      <c r="W33" s="156"/>
      <c r="X33" s="58">
        <v>2557.2745572651943</v>
      </c>
      <c r="Y33" s="156"/>
      <c r="Z33" s="58">
        <v>2581.5458858056904</v>
      </c>
      <c r="AA33" s="156"/>
    </row>
    <row r="34" spans="2:28">
      <c r="B34" s="51" t="s">
        <v>2</v>
      </c>
      <c r="C34" s="59">
        <f>'[2]New Zealand'!Y11</f>
        <v>1893.2809750230558</v>
      </c>
      <c r="D34" s="59">
        <f>'[2]New Zealand'!Z11</f>
        <v>1917.8482687582175</v>
      </c>
      <c r="E34" s="59">
        <f>'[2]New Zealand'!AA11</f>
        <v>1961.9585280615127</v>
      </c>
      <c r="F34" s="59">
        <f>'[2]New Zealand'!AB11</f>
        <v>2144.607809031982</v>
      </c>
      <c r="G34" s="59">
        <f>'[2]New Zealand'!AC11</f>
        <v>2235.4891515054737</v>
      </c>
      <c r="H34" s="59">
        <f>'[2]New Zealand'!AD11</f>
        <v>2401.9534023837236</v>
      </c>
      <c r="I34" s="59">
        <f>'[2]New Zealand'!AE11</f>
        <v>2409.7133484934134</v>
      </c>
      <c r="J34" s="59">
        <f>'[2]New Zealand'!AF11</f>
        <v>2358.0723033457298</v>
      </c>
      <c r="K34" s="59">
        <f>'[2]New Zealand'!AG11</f>
        <v>2342.3594090461384</v>
      </c>
      <c r="L34" s="59">
        <f>'[2]New Zealand'!AH11</f>
        <v>2227.5245820322234</v>
      </c>
      <c r="M34" s="59">
        <f>'[2]New Zealand'!AI11</f>
        <v>2399.7829286058241</v>
      </c>
      <c r="N34" s="59">
        <f>'[2]New Zealand'!AJ11</f>
        <v>2382.8059094706705</v>
      </c>
      <c r="O34" s="59">
        <f>'[2]New Zealand'!AK11</f>
        <v>2402.6833676424812</v>
      </c>
      <c r="P34" s="59">
        <f>'[2]New Zealand'!AL11</f>
        <v>2256.8350140685775</v>
      </c>
      <c r="Q34" s="59">
        <f>'[2]New Zealand'!AM11</f>
        <v>2284.1683200000002</v>
      </c>
      <c r="R34" s="59">
        <f>'[2]New Zealand'!AN11</f>
        <v>2257.1647839470897</v>
      </c>
      <c r="S34" s="59">
        <f>'[2]New Zealand'!AO11</f>
        <v>2316.2166000000002</v>
      </c>
      <c r="T34" s="59">
        <v>2361.86112</v>
      </c>
      <c r="U34" s="59"/>
      <c r="V34" s="5"/>
      <c r="W34" s="157"/>
      <c r="X34" s="59">
        <v>2295.2491676031336</v>
      </c>
      <c r="Y34" s="157"/>
      <c r="Z34" s="59">
        <v>2311.7475013156964</v>
      </c>
      <c r="AA34" s="157"/>
      <c r="AB34" s="36"/>
    </row>
    <row r="35" spans="2:28">
      <c r="B35" s="49" t="s">
        <v>3</v>
      </c>
      <c r="C35" s="58">
        <f>'[2]New Zealand'!Y12</f>
        <v>1405.0381003483092</v>
      </c>
      <c r="D35" s="58">
        <f>'[2]New Zealand'!Z12</f>
        <v>1566.393873452163</v>
      </c>
      <c r="E35" s="58">
        <f>'[2]New Zealand'!AA12</f>
        <v>1634.5674477186219</v>
      </c>
      <c r="F35" s="58">
        <f>'[2]New Zealand'!AB12</f>
        <v>1819.7782567430825</v>
      </c>
      <c r="G35" s="58">
        <f>'[2]New Zealand'!AC12</f>
        <v>1712.7365577095975</v>
      </c>
      <c r="H35" s="58">
        <f>'[2]New Zealand'!AD12</f>
        <v>1916.2085270768291</v>
      </c>
      <c r="I35" s="58">
        <f>'[2]New Zealand'!AE12</f>
        <v>1806.9052275795341</v>
      </c>
      <c r="J35" s="58">
        <f>'[2]New Zealand'!AF12</f>
        <v>1909.4237525972394</v>
      </c>
      <c r="K35" s="58">
        <f>'[2]New Zealand'!AG12</f>
        <v>1854.0098699565713</v>
      </c>
      <c r="L35" s="58">
        <f>'[2]New Zealand'!AH12</f>
        <v>1820.1133973997146</v>
      </c>
      <c r="M35" s="58">
        <f>'[2]New Zealand'!AI12</f>
        <v>1820.8112732265686</v>
      </c>
      <c r="N35" s="58">
        <f>'[2]New Zealand'!AJ12</f>
        <v>1821.2448729031159</v>
      </c>
      <c r="O35" s="58">
        <f>'[2]New Zealand'!AK12</f>
        <v>1876.5730443082498</v>
      </c>
      <c r="P35" s="58">
        <f>'[2]New Zealand'!AL12</f>
        <v>1722.0991648914348</v>
      </c>
      <c r="Q35" s="58">
        <f>'[2]New Zealand'!AM12</f>
        <v>1761.68424</v>
      </c>
      <c r="R35" s="58">
        <f>'[2]New Zealand'!AN12</f>
        <v>1859.2588999174829</v>
      </c>
      <c r="S35" s="58">
        <f>'[2]New Zealand'!AO12</f>
        <v>1811.2134000000001</v>
      </c>
      <c r="T35" s="58">
        <v>1919.98332</v>
      </c>
      <c r="U35" s="58"/>
      <c r="V35" s="5"/>
      <c r="W35" s="156"/>
      <c r="X35" s="58">
        <v>1814.8478049617836</v>
      </c>
      <c r="Y35" s="156"/>
      <c r="Z35" s="58">
        <v>1863.4852066391611</v>
      </c>
      <c r="AA35" s="156"/>
      <c r="AB35" s="36"/>
    </row>
    <row r="36" spans="2:28">
      <c r="B36" s="51" t="s">
        <v>4</v>
      </c>
      <c r="C36" s="59">
        <f>'[2]New Zealand'!Y13</f>
        <v>1417.5330240969497</v>
      </c>
      <c r="D36" s="59">
        <f>'[2]New Zealand'!Z13</f>
        <v>1425.8226279255666</v>
      </c>
      <c r="E36" s="59">
        <f>'[2]New Zealand'!AA13</f>
        <v>1545.8973383125447</v>
      </c>
      <c r="F36" s="59">
        <f>'[2]New Zealand'!AB13</f>
        <v>1686.5704518156565</v>
      </c>
      <c r="G36" s="59">
        <f>'[2]New Zealand'!AC13</f>
        <v>1404.6680128743733</v>
      </c>
      <c r="H36" s="59">
        <f>'[2]New Zealand'!AD13</f>
        <v>1713.5993157484613</v>
      </c>
      <c r="I36" s="59">
        <f>'[2]New Zealand'!AE13</f>
        <v>1698.9888863367755</v>
      </c>
      <c r="J36" s="59">
        <f>'[2]New Zealand'!AF13</f>
        <v>1685.3558962827037</v>
      </c>
      <c r="K36" s="59">
        <f>'[2]New Zealand'!AG13</f>
        <v>1840.5988506517258</v>
      </c>
      <c r="L36" s="59">
        <f>'[2]New Zealand'!AH13</f>
        <v>1813.3815620145906</v>
      </c>
      <c r="M36" s="59">
        <f>'[2]New Zealand'!AI13</f>
        <v>1663.5355565025097</v>
      </c>
      <c r="N36" s="59">
        <f>'[2]New Zealand'!AJ13</f>
        <v>1631.2475769424354</v>
      </c>
      <c r="O36" s="59">
        <f>'[2]New Zealand'!AK13</f>
        <v>1791.2416902723805</v>
      </c>
      <c r="P36" s="59">
        <f>'[2]New Zealand'!AL13</f>
        <v>1756.5895039433926</v>
      </c>
      <c r="Q36" s="59">
        <f>'[2]New Zealand'!AM13</f>
        <v>1762.6554000000001</v>
      </c>
      <c r="R36" s="59">
        <f>'[2]New Zealand'!AN13</f>
        <v>1701.4723200000001</v>
      </c>
      <c r="S36" s="59">
        <f>'[2]New Zealand'!AO13</f>
        <v>1712.15508</v>
      </c>
      <c r="T36" s="59">
        <v>1879.1946</v>
      </c>
      <c r="U36" s="59"/>
      <c r="V36" s="5"/>
      <c r="W36" s="157"/>
      <c r="X36" s="59">
        <v>1762.4133807886788</v>
      </c>
      <c r="Y36" s="157"/>
      <c r="Z36" s="59">
        <v>1764.2740000000001</v>
      </c>
      <c r="AA36" s="157"/>
      <c r="AB36" s="36"/>
    </row>
    <row r="37" spans="2:28">
      <c r="B37" s="49" t="s">
        <v>5</v>
      </c>
      <c r="C37" s="58">
        <f>'[2]New Zealand'!Y14</f>
        <v>1076.8859966835983</v>
      </c>
      <c r="D37" s="58">
        <f>'[2]New Zealand'!Z14</f>
        <v>925.01676663021726</v>
      </c>
      <c r="E37" s="58">
        <f>'[2]New Zealand'!AA14</f>
        <v>1232.5749611401552</v>
      </c>
      <c r="F37" s="58">
        <f>'[2]New Zealand'!AB14</f>
        <v>1436.327649930962</v>
      </c>
      <c r="G37" s="58">
        <f>'[2]New Zealand'!AC14</f>
        <v>940.86342050683618</v>
      </c>
      <c r="H37" s="58">
        <f>'[2]New Zealand'!AD14</f>
        <v>1249.7212096667661</v>
      </c>
      <c r="I37" s="58">
        <f>'[2]New Zealand'!AE14</f>
        <v>1355.9092744457146</v>
      </c>
      <c r="J37" s="58">
        <f>'[2]New Zealand'!AF14</f>
        <v>1321.3696594239389</v>
      </c>
      <c r="K37" s="58">
        <f>'[2]New Zealand'!AG14</f>
        <v>1405.7290475738737</v>
      </c>
      <c r="L37" s="58">
        <f>'[2]New Zealand'!AH14</f>
        <v>1446.5397612435302</v>
      </c>
      <c r="M37" s="58">
        <f>'[2]New Zealand'!AI14</f>
        <v>1324.4918747264778</v>
      </c>
      <c r="N37" s="58">
        <f>'[2]New Zealand'!AJ14</f>
        <v>1317.2153065157486</v>
      </c>
      <c r="O37" s="58">
        <f>'[2]New Zealand'!AK14</f>
        <v>1470.3446567516578</v>
      </c>
      <c r="P37" s="58">
        <f>'[2]New Zealand'!AL14</f>
        <v>1388.197721405571</v>
      </c>
      <c r="Q37" s="58">
        <f>'[2]New Zealand'!AM14</f>
        <v>1481.5439626121745</v>
      </c>
      <c r="R37" s="58">
        <f>'[2]New Zealand'!AN14</f>
        <v>1420.5894909240437</v>
      </c>
      <c r="S37" s="58">
        <f>'[2]New Zealand'!AO14</f>
        <v>1414.0089600000001</v>
      </c>
      <c r="T37" s="58">
        <v>1500.4422</v>
      </c>
      <c r="U37" s="58"/>
      <c r="V37" s="5"/>
      <c r="W37" s="156"/>
      <c r="X37" s="58">
        <v>1440.956466988358</v>
      </c>
      <c r="Y37" s="156"/>
      <c r="Z37" s="58">
        <v>1445.0135503080146</v>
      </c>
      <c r="AA37" s="156"/>
      <c r="AB37" s="36"/>
    </row>
    <row r="38" spans="2:28">
      <c r="B38" s="51" t="s">
        <v>0</v>
      </c>
      <c r="C38" s="59">
        <f>'[2]New Zealand'!Y15</f>
        <v>442.66441490230943</v>
      </c>
      <c r="D38" s="59">
        <f>'[2]New Zealand'!Z15</f>
        <v>478.97065640543076</v>
      </c>
      <c r="E38" s="59">
        <f>'[2]New Zealand'!AA15</f>
        <v>688.57944127882377</v>
      </c>
      <c r="F38" s="59">
        <f>'[2]New Zealand'!AB15</f>
        <v>778.98148675579716</v>
      </c>
      <c r="G38" s="59">
        <f>'[2]New Zealand'!AC15</f>
        <v>563.74209550736441</v>
      </c>
      <c r="H38" s="59">
        <f>'[2]New Zealand'!AD15</f>
        <v>698.68839482082888</v>
      </c>
      <c r="I38" s="59">
        <f>'[2]New Zealand'!AE15</f>
        <v>773.46536181375041</v>
      </c>
      <c r="J38" s="59">
        <f>'[2]New Zealand'!AF15</f>
        <v>800.65610019843257</v>
      </c>
      <c r="K38" s="59">
        <f>'[2]New Zealand'!AG15</f>
        <v>794.69637502562784</v>
      </c>
      <c r="L38" s="59">
        <f>'[2]New Zealand'!AH15</f>
        <v>844.01710093013435</v>
      </c>
      <c r="M38" s="59">
        <f>'[2]New Zealand'!AI15</f>
        <v>843.11680190156267</v>
      </c>
      <c r="N38" s="59">
        <f>'[2]New Zealand'!AJ15</f>
        <v>879.23773395046476</v>
      </c>
      <c r="O38" s="59">
        <f>'[2]New Zealand'!AK15</f>
        <v>946.14690125582229</v>
      </c>
      <c r="P38" s="59">
        <f>'[2]New Zealand'!AL15</f>
        <v>884.40509712432606</v>
      </c>
      <c r="Q38" s="59">
        <f>'[2]New Zealand'!AM15</f>
        <v>949.70400462064015</v>
      </c>
      <c r="R38" s="59">
        <f>'[2]New Zealand'!AN15</f>
        <v>890.55372</v>
      </c>
      <c r="S38" s="59">
        <f>'[2]New Zealand'!AO15</f>
        <v>958.53492000000006</v>
      </c>
      <c r="T38" s="59">
        <v>993.49667999999997</v>
      </c>
      <c r="U38" s="59"/>
      <c r="V38" s="5"/>
      <c r="W38" s="157"/>
      <c r="X38" s="59">
        <v>935.33888434899325</v>
      </c>
      <c r="Y38" s="157"/>
      <c r="Z38" s="59">
        <v>947.52844000000005</v>
      </c>
      <c r="AA38" s="157"/>
      <c r="AB38" s="36"/>
    </row>
    <row r="39" spans="2:28">
      <c r="B39" s="53" t="s">
        <v>1</v>
      </c>
      <c r="C39" s="60">
        <f>IF(C38=" "," ",SUM(C27:C38))</f>
        <v>16103.672600041995</v>
      </c>
      <c r="D39" s="60">
        <f t="shared" ref="D39:S39" si="18">IF(D38=" "," ",SUM(D27:D38))</f>
        <v>16523.397775472269</v>
      </c>
      <c r="E39" s="60">
        <f t="shared" si="18"/>
        <v>17379.1589393549</v>
      </c>
      <c r="F39" s="60">
        <f t="shared" si="18"/>
        <v>19172.044640273438</v>
      </c>
      <c r="G39" s="60">
        <f t="shared" si="18"/>
        <v>18916.608589165451</v>
      </c>
      <c r="H39" s="60">
        <f t="shared" si="18"/>
        <v>20689.317214747949</v>
      </c>
      <c r="I39" s="60">
        <f t="shared" si="18"/>
        <v>21278.129161874163</v>
      </c>
      <c r="J39" s="60">
        <f t="shared" si="18"/>
        <v>20947.800941565809</v>
      </c>
      <c r="K39" s="60">
        <f t="shared" si="18"/>
        <v>20727.343830884558</v>
      </c>
      <c r="L39" s="60">
        <f t="shared" si="18"/>
        <v>20756.832760604637</v>
      </c>
      <c r="M39" s="60">
        <f t="shared" si="18"/>
        <v>21214.663399876772</v>
      </c>
      <c r="N39" s="60">
        <f t="shared" si="18"/>
        <v>21137.866660482683</v>
      </c>
      <c r="O39" s="60">
        <f t="shared" si="18"/>
        <v>21695.775085745026</v>
      </c>
      <c r="P39" s="60">
        <f t="shared" si="18"/>
        <v>20776.310308835971</v>
      </c>
      <c r="Q39" s="60">
        <f t="shared" si="18"/>
        <v>20675.45972723281</v>
      </c>
      <c r="R39" s="60">
        <f t="shared" si="18"/>
        <v>20522.005963657713</v>
      </c>
      <c r="S39" s="60">
        <f t="shared" si="18"/>
        <v>20993.324079935228</v>
      </c>
      <c r="T39" s="60">
        <v>21739.4166</v>
      </c>
      <c r="U39" s="60">
        <v>266.09784000000002</v>
      </c>
      <c r="V39" s="5"/>
      <c r="W39" s="161">
        <v>4.9808429118774145E-2</v>
      </c>
      <c r="X39" s="60">
        <v>20941.303335932345</v>
      </c>
      <c r="Y39" s="161">
        <v>0.15377221823247567</v>
      </c>
      <c r="Z39" s="60">
        <v>21084.915547864315</v>
      </c>
      <c r="AA39" s="161">
        <v>0.14327683660060608</v>
      </c>
      <c r="AB39" s="36"/>
    </row>
    <row r="40" spans="2:28">
      <c r="B40" s="43"/>
      <c r="C40" s="5"/>
      <c r="D40" s="5"/>
      <c r="E40" s="5"/>
      <c r="F40" s="5"/>
      <c r="G40" s="5"/>
      <c r="H40" s="5"/>
      <c r="I40" s="5"/>
      <c r="J40" s="5"/>
      <c r="K40" s="5"/>
      <c r="L40" s="5"/>
      <c r="M40" s="5"/>
      <c r="N40" s="5"/>
      <c r="O40" s="5"/>
      <c r="P40" s="5"/>
      <c r="Q40" s="5"/>
      <c r="R40" s="5"/>
      <c r="S40" s="5"/>
      <c r="T40" s="5"/>
      <c r="U40" s="5"/>
      <c r="V40" s="5"/>
      <c r="W40" s="5"/>
      <c r="X40" s="5"/>
      <c r="Y40" s="36"/>
      <c r="Z40" s="36"/>
      <c r="AA40" s="36"/>
      <c r="AB40" s="36"/>
    </row>
    <row r="41" spans="2:28">
      <c r="B41" s="5"/>
      <c r="C41" s="5"/>
      <c r="D41" s="5"/>
      <c r="E41" s="5"/>
      <c r="F41" s="5"/>
      <c r="G41" s="5"/>
      <c r="H41" s="61"/>
      <c r="I41" s="61"/>
      <c r="J41" s="61"/>
      <c r="K41" s="61"/>
      <c r="L41" s="61"/>
      <c r="M41" s="61"/>
      <c r="N41" s="61"/>
      <c r="O41" s="61"/>
      <c r="P41" s="61"/>
      <c r="Q41" s="61"/>
      <c r="R41" s="61"/>
      <c r="S41" s="61"/>
      <c r="T41" s="61"/>
      <c r="U41" s="5"/>
      <c r="V41" s="5"/>
      <c r="W41" s="5"/>
      <c r="X41" s="36"/>
      <c r="Y41" s="36"/>
      <c r="Z41" s="36"/>
      <c r="AA41" s="36"/>
      <c r="AB41" s="36"/>
    </row>
    <row r="42" spans="2:28">
      <c r="B42" s="38" t="s">
        <v>68</v>
      </c>
      <c r="C42" s="125" t="s">
        <v>96</v>
      </c>
      <c r="I42" s="45"/>
      <c r="J42" s="62"/>
      <c r="K42" s="62"/>
      <c r="L42" s="62"/>
      <c r="M42" s="62"/>
      <c r="N42" s="62"/>
      <c r="O42" s="62"/>
      <c r="P42" s="62"/>
      <c r="Q42" s="62"/>
      <c r="R42" s="62"/>
      <c r="S42" s="62"/>
      <c r="T42" s="62"/>
      <c r="U42" s="63"/>
      <c r="V42" s="63"/>
      <c r="W42" s="63"/>
      <c r="X42" s="63"/>
      <c r="Y42" s="63"/>
      <c r="Z42" s="63"/>
      <c r="AA42" s="154"/>
      <c r="AB42" s="36"/>
    </row>
    <row r="43" spans="2:28" ht="46.5">
      <c r="B43" s="46"/>
      <c r="C43" s="46" t="s">
        <v>19</v>
      </c>
      <c r="D43" s="46" t="s">
        <v>20</v>
      </c>
      <c r="E43" s="46" t="s">
        <v>21</v>
      </c>
      <c r="F43" s="46" t="s">
        <v>22</v>
      </c>
      <c r="G43" s="46" t="s">
        <v>23</v>
      </c>
      <c r="H43" s="46" t="s">
        <v>24</v>
      </c>
      <c r="I43" s="46" t="s">
        <v>25</v>
      </c>
      <c r="J43" s="46" t="s">
        <v>26</v>
      </c>
      <c r="K43" s="46" t="s">
        <v>28</v>
      </c>
      <c r="L43" s="46" t="s">
        <v>29</v>
      </c>
      <c r="M43" s="46" t="s">
        <v>48</v>
      </c>
      <c r="N43" s="46" t="s">
        <v>57</v>
      </c>
      <c r="O43" s="46" t="s">
        <v>92</v>
      </c>
      <c r="P43" s="46" t="s">
        <v>97</v>
      </c>
      <c r="Q43" s="46" t="s">
        <v>98</v>
      </c>
      <c r="R43" s="46" t="s">
        <v>101</v>
      </c>
      <c r="S43" s="46" t="s">
        <v>102</v>
      </c>
      <c r="T43" s="151" t="s">
        <v>103</v>
      </c>
      <c r="U43" s="46" t="s">
        <v>105</v>
      </c>
      <c r="V43" s="63"/>
      <c r="W43" s="48" t="s">
        <v>70</v>
      </c>
      <c r="X43" s="48" t="s">
        <v>43</v>
      </c>
      <c r="Y43" s="48" t="s">
        <v>71</v>
      </c>
      <c r="Z43" s="48" t="s">
        <v>44</v>
      </c>
      <c r="AA43" s="48" t="s">
        <v>72</v>
      </c>
      <c r="AB43" s="36"/>
    </row>
    <row r="44" spans="2:28">
      <c r="B44" s="49" t="s">
        <v>6</v>
      </c>
      <c r="C44" s="58">
        <f t="shared" ref="C44:L44" si="19">C27</f>
        <v>97.130708279832788</v>
      </c>
      <c r="D44" s="58">
        <f t="shared" si="19"/>
        <v>89.564549690124451</v>
      </c>
      <c r="E44" s="58">
        <f t="shared" si="19"/>
        <v>93.714067490280058</v>
      </c>
      <c r="F44" s="58">
        <f t="shared" si="19"/>
        <v>123.23076788351953</v>
      </c>
      <c r="G44" s="58">
        <f t="shared" si="19"/>
        <v>126.97057859696753</v>
      </c>
      <c r="H44" s="58">
        <f t="shared" si="19"/>
        <v>118.09969528787508</v>
      </c>
      <c r="I44" s="58">
        <f t="shared" si="19"/>
        <v>131.63236244038865</v>
      </c>
      <c r="J44" s="58">
        <f t="shared" si="19"/>
        <v>143.12133824845793</v>
      </c>
      <c r="K44" s="58">
        <f t="shared" si="19"/>
        <v>143.02268936697442</v>
      </c>
      <c r="L44" s="58">
        <f t="shared" si="19"/>
        <v>172.86648</v>
      </c>
      <c r="M44" s="58">
        <f>IF(M27&gt;0, M27, " ")</f>
        <v>192.3489793245125</v>
      </c>
      <c r="N44" s="58">
        <f>IF(N27&gt;0, N27, " ")</f>
        <v>219.1029627855352</v>
      </c>
      <c r="O44" s="58">
        <f t="shared" ref="O44:S44" si="20">IF(O27&gt;0, O27, " ")</f>
        <v>223.54806007840247</v>
      </c>
      <c r="P44" s="58">
        <f t="shared" si="20"/>
        <v>227.66268184945238</v>
      </c>
      <c r="Q44" s="58">
        <f t="shared" si="20"/>
        <v>227.25144</v>
      </c>
      <c r="R44" s="58">
        <f t="shared" si="20"/>
        <v>223.59481015234519</v>
      </c>
      <c r="S44" s="58">
        <f t="shared" si="20"/>
        <v>221.1828399352311</v>
      </c>
      <c r="T44" s="58">
        <v>253.47275999999999</v>
      </c>
      <c r="U44" s="58">
        <v>266.09784000000002</v>
      </c>
      <c r="V44" s="5"/>
      <c r="W44" s="156">
        <v>4.9808429118774145E-2</v>
      </c>
      <c r="X44" s="58">
        <v>230.63290638740574</v>
      </c>
      <c r="Y44" s="156">
        <v>9.9031200579109857E-2</v>
      </c>
      <c r="Z44" s="58">
        <v>232.75013669585874</v>
      </c>
      <c r="AA44" s="156">
        <v>8.9033775010066263E-2</v>
      </c>
      <c r="AB44" s="36"/>
    </row>
    <row r="45" spans="2:28">
      <c r="B45" s="51" t="s">
        <v>7</v>
      </c>
      <c r="C45" s="59">
        <f t="shared" ref="C45:L55" si="21">C28+C44</f>
        <v>247.56833917210889</v>
      </c>
      <c r="D45" s="59">
        <f t="shared" si="21"/>
        <v>226.55188016764151</v>
      </c>
      <c r="E45" s="59">
        <f t="shared" si="21"/>
        <v>238.1870106257808</v>
      </c>
      <c r="F45" s="59">
        <f t="shared" si="21"/>
        <v>280.16287906321514</v>
      </c>
      <c r="G45" s="59">
        <f t="shared" si="21"/>
        <v>316.25116644732663</v>
      </c>
      <c r="H45" s="59">
        <f t="shared" si="21"/>
        <v>298.02083473874632</v>
      </c>
      <c r="I45" s="59">
        <f t="shared" si="21"/>
        <v>321.20625598777548</v>
      </c>
      <c r="J45" s="59">
        <f t="shared" si="21"/>
        <v>365.74060800947336</v>
      </c>
      <c r="K45" s="59">
        <f t="shared" si="21"/>
        <v>367.36501331240777</v>
      </c>
      <c r="L45" s="59">
        <f t="shared" si="21"/>
        <v>413.71415999999999</v>
      </c>
      <c r="M45" s="59">
        <f t="shared" ref="M45:S55" si="22">IF(M28=" ", " ",SUM(M44,M28))</f>
        <v>446.39851695897426</v>
      </c>
      <c r="N45" s="59">
        <f t="shared" si="22"/>
        <v>485.03776631632957</v>
      </c>
      <c r="O45" s="59">
        <f t="shared" si="22"/>
        <v>501.74435806060706</v>
      </c>
      <c r="P45" s="59">
        <f t="shared" si="22"/>
        <v>524.23392198072781</v>
      </c>
      <c r="Q45" s="59">
        <f t="shared" si="22"/>
        <v>506.94551999999999</v>
      </c>
      <c r="R45" s="59">
        <f t="shared" si="22"/>
        <v>500.92353721819916</v>
      </c>
      <c r="S45" s="59">
        <f t="shared" si="22"/>
        <v>522.24243993523112</v>
      </c>
      <c r="T45" s="59">
        <v>556.47468000000003</v>
      </c>
      <c r="U45" s="59"/>
      <c r="V45" s="5"/>
      <c r="W45" s="157"/>
      <c r="X45" s="59">
        <v>522.16401982683169</v>
      </c>
      <c r="Y45" s="157"/>
      <c r="Z45" s="59">
        <v>526.54688571781014</v>
      </c>
      <c r="AA45" s="157"/>
      <c r="AB45" s="36"/>
    </row>
    <row r="46" spans="2:28">
      <c r="B46" s="49" t="s">
        <v>8</v>
      </c>
      <c r="C46" s="58">
        <f t="shared" si="21"/>
        <v>1146.5380394690978</v>
      </c>
      <c r="D46" s="58">
        <f t="shared" si="21"/>
        <v>1158.0317762258539</v>
      </c>
      <c r="E46" s="58">
        <f t="shared" si="21"/>
        <v>1212.540276498499</v>
      </c>
      <c r="F46" s="58">
        <f t="shared" si="21"/>
        <v>1316.2783418490903</v>
      </c>
      <c r="G46" s="58">
        <f t="shared" si="21"/>
        <v>1499.3403072101012</v>
      </c>
      <c r="H46" s="58">
        <f t="shared" si="21"/>
        <v>1589.2839385381108</v>
      </c>
      <c r="I46" s="58">
        <f t="shared" si="21"/>
        <v>1670.9043466357969</v>
      </c>
      <c r="J46" s="58">
        <f t="shared" si="21"/>
        <v>1704.9896600542775</v>
      </c>
      <c r="K46" s="58">
        <f t="shared" si="21"/>
        <v>1670.9376680292867</v>
      </c>
      <c r="L46" s="58">
        <f t="shared" si="21"/>
        <v>1697.0492900046031</v>
      </c>
      <c r="M46" s="58">
        <f t="shared" si="22"/>
        <v>1789.4436089785072</v>
      </c>
      <c r="N46" s="58">
        <f t="shared" si="22"/>
        <v>1839.1061733250158</v>
      </c>
      <c r="O46" s="58">
        <f t="shared" si="22"/>
        <v>1927.3497527129441</v>
      </c>
      <c r="P46" s="58">
        <f t="shared" si="22"/>
        <v>1881.3625640474625</v>
      </c>
      <c r="Q46" s="58">
        <f t="shared" si="22"/>
        <v>1797.61716</v>
      </c>
      <c r="R46" s="58">
        <f t="shared" si="22"/>
        <v>1764.6445160581993</v>
      </c>
      <c r="S46" s="58">
        <f t="shared" si="22"/>
        <v>1899.3473199352311</v>
      </c>
      <c r="T46" s="58">
        <v>1958.8297200000002</v>
      </c>
      <c r="U46" s="58"/>
      <c r="V46" s="5"/>
      <c r="W46" s="156"/>
      <c r="X46" s="58">
        <v>1860.3602560081788</v>
      </c>
      <c r="Y46" s="156"/>
      <c r="Z46" s="58">
        <v>1874.2738519978102</v>
      </c>
      <c r="AA46" s="156"/>
    </row>
    <row r="47" spans="2:28">
      <c r="B47" s="51" t="s">
        <v>9</v>
      </c>
      <c r="C47" s="59">
        <f t="shared" si="21"/>
        <v>3060.7994298694443</v>
      </c>
      <c r="D47" s="59">
        <f t="shared" si="21"/>
        <v>3197.9212781088513</v>
      </c>
      <c r="E47" s="59">
        <f t="shared" si="21"/>
        <v>3214.2177004516634</v>
      </c>
      <c r="F47" s="59">
        <f t="shared" si="21"/>
        <v>3568.3192101631521</v>
      </c>
      <c r="G47" s="59">
        <f t="shared" si="21"/>
        <v>3865.5643082206552</v>
      </c>
      <c r="H47" s="59">
        <f t="shared" si="21"/>
        <v>4128.9906299003042</v>
      </c>
      <c r="I47" s="59">
        <f t="shared" si="21"/>
        <v>4343.8507673068107</v>
      </c>
      <c r="J47" s="59">
        <f t="shared" si="21"/>
        <v>4174.8965974144321</v>
      </c>
      <c r="K47" s="59">
        <f t="shared" si="21"/>
        <v>4166.9474250539015</v>
      </c>
      <c r="L47" s="59">
        <f t="shared" si="21"/>
        <v>4153.1129300046032</v>
      </c>
      <c r="M47" s="59">
        <f t="shared" si="22"/>
        <v>4393.6319773008618</v>
      </c>
      <c r="N47" s="59">
        <f t="shared" si="22"/>
        <v>4426.2220601406898</v>
      </c>
      <c r="O47" s="59">
        <f t="shared" si="22"/>
        <v>4556.8968347865039</v>
      </c>
      <c r="P47" s="59">
        <f t="shared" si="22"/>
        <v>4396.5618474733892</v>
      </c>
      <c r="Q47" s="59">
        <f t="shared" si="22"/>
        <v>4232.3152799999998</v>
      </c>
      <c r="R47" s="59">
        <f t="shared" si="22"/>
        <v>4189.3040862959115</v>
      </c>
      <c r="S47" s="59">
        <f t="shared" si="22"/>
        <v>4424.3633199352316</v>
      </c>
      <c r="T47" s="59">
        <v>4546.9711200000002</v>
      </c>
      <c r="U47" s="59"/>
      <c r="V47" s="5"/>
      <c r="W47" s="157"/>
      <c r="X47" s="59">
        <v>4357.9031307409068</v>
      </c>
      <c r="Y47" s="157"/>
      <c r="Z47" s="59">
        <v>4386.8795087437147</v>
      </c>
      <c r="AA47" s="157"/>
    </row>
    <row r="48" spans="2:28">
      <c r="B48" s="49" t="s">
        <v>10</v>
      </c>
      <c r="C48" s="58">
        <f t="shared" si="21"/>
        <v>5486.5511924344337</v>
      </c>
      <c r="D48" s="58">
        <f t="shared" si="21"/>
        <v>5650.9201571994445</v>
      </c>
      <c r="E48" s="58">
        <f t="shared" si="21"/>
        <v>5776.811992682713</v>
      </c>
      <c r="F48" s="58">
        <f t="shared" si="21"/>
        <v>6375.3345611544783</v>
      </c>
      <c r="G48" s="58">
        <f t="shared" si="21"/>
        <v>6773.4277799195343</v>
      </c>
      <c r="H48" s="58">
        <f t="shared" si="21"/>
        <v>7193.755906949842</v>
      </c>
      <c r="I48" s="58">
        <f t="shared" si="21"/>
        <v>7547.9942373335316</v>
      </c>
      <c r="J48" s="58">
        <f t="shared" si="21"/>
        <v>7293.4278250812604</v>
      </c>
      <c r="K48" s="58">
        <f t="shared" si="21"/>
        <v>7115.4117045433704</v>
      </c>
      <c r="L48" s="58">
        <f t="shared" si="21"/>
        <v>7181.1898100046037</v>
      </c>
      <c r="M48" s="58">
        <f t="shared" si="22"/>
        <v>7597.7210592903066</v>
      </c>
      <c r="N48" s="58">
        <f t="shared" si="22"/>
        <v>7546.7618836570564</v>
      </c>
      <c r="O48" s="58">
        <f t="shared" si="22"/>
        <v>7703.4002161375156</v>
      </c>
      <c r="P48" s="58">
        <f t="shared" si="22"/>
        <v>7439.2061274733896</v>
      </c>
      <c r="Q48" s="58">
        <f t="shared" si="22"/>
        <v>7170.0742799999998</v>
      </c>
      <c r="R48" s="58">
        <f t="shared" si="22"/>
        <v>7118.4193955647024</v>
      </c>
      <c r="S48" s="58">
        <f>SUM(S27:S31)</f>
        <v>7413.5937999352318</v>
      </c>
      <c r="T48" s="58">
        <v>7586.7019200000004</v>
      </c>
      <c r="U48" s="58"/>
      <c r="V48" s="5"/>
      <c r="W48" s="156"/>
      <c r="X48" s="58">
        <v>7345.5991045946648</v>
      </c>
      <c r="Y48" s="156"/>
      <c r="Z48" s="58">
        <v>7372.9050384999782</v>
      </c>
      <c r="AA48" s="156"/>
    </row>
    <row r="49" spans="2:27">
      <c r="B49" s="51" t="s">
        <v>11</v>
      </c>
      <c r="C49" s="59">
        <f t="shared" si="21"/>
        <v>7772.0557567956075</v>
      </c>
      <c r="D49" s="59">
        <f t="shared" si="21"/>
        <v>8027.2892143049539</v>
      </c>
      <c r="E49" s="59">
        <f t="shared" si="21"/>
        <v>8233.8229625625736</v>
      </c>
      <c r="F49" s="59">
        <f t="shared" si="21"/>
        <v>8943.6394442449619</v>
      </c>
      <c r="G49" s="59">
        <f t="shared" si="21"/>
        <v>9538.8170737506698</v>
      </c>
      <c r="H49" s="59">
        <f t="shared" si="21"/>
        <v>10069.118396332262</v>
      </c>
      <c r="I49" s="59">
        <f t="shared" si="21"/>
        <v>10505.278667546287</v>
      </c>
      <c r="J49" s="59">
        <f t="shared" si="21"/>
        <v>10187.803823622142</v>
      </c>
      <c r="K49" s="59">
        <f t="shared" si="21"/>
        <v>9878.226779909819</v>
      </c>
      <c r="L49" s="59">
        <f>L32+L48</f>
        <v>10060.582908240065</v>
      </c>
      <c r="M49" s="59">
        <f t="shared" si="22"/>
        <v>10506.394607874576</v>
      </c>
      <c r="N49" s="59">
        <f t="shared" si="22"/>
        <v>10462.942091102736</v>
      </c>
      <c r="O49" s="59">
        <f t="shared" si="22"/>
        <v>10546.484351006135</v>
      </c>
      <c r="P49" s="59">
        <f t="shared" si="22"/>
        <v>10239.810758493768</v>
      </c>
      <c r="Q49" s="59">
        <f t="shared" si="22"/>
        <v>9922.3417200000004</v>
      </c>
      <c r="R49" s="59">
        <f>SUM(R27:R32)</f>
        <v>9856.660171452022</v>
      </c>
      <c r="S49" s="59">
        <f t="shared" ref="S49" si="23">IF(S32=" ", " ",SUM(S48,S32))</f>
        <v>10208.592279935232</v>
      </c>
      <c r="T49" s="59">
        <v>10448.710440000001</v>
      </c>
      <c r="U49" s="59"/>
      <c r="V49" s="5"/>
      <c r="W49" s="157"/>
      <c r="X49" s="59">
        <v>10135.223073976205</v>
      </c>
      <c r="Y49" s="157"/>
      <c r="Z49" s="59">
        <v>10171.320963795753</v>
      </c>
      <c r="AA49" s="157"/>
    </row>
    <row r="50" spans="2:27">
      <c r="B50" s="49" t="s">
        <v>12</v>
      </c>
      <c r="C50" s="58">
        <f t="shared" si="21"/>
        <v>9868.2700889877724</v>
      </c>
      <c r="D50" s="58">
        <f t="shared" si="21"/>
        <v>10209.345582300672</v>
      </c>
      <c r="E50" s="58">
        <f t="shared" si="21"/>
        <v>10315.581222843241</v>
      </c>
      <c r="F50" s="58">
        <f t="shared" si="21"/>
        <v>11305.778985995958</v>
      </c>
      <c r="G50" s="58">
        <f t="shared" si="21"/>
        <v>12059.109351061805</v>
      </c>
      <c r="H50" s="58">
        <f t="shared" si="21"/>
        <v>12709.14636505134</v>
      </c>
      <c r="I50" s="58">
        <f t="shared" si="21"/>
        <v>13233.147063204977</v>
      </c>
      <c r="J50" s="58">
        <f t="shared" si="21"/>
        <v>12872.923229717764</v>
      </c>
      <c r="K50" s="58">
        <f t="shared" si="21"/>
        <v>12489.95027863062</v>
      </c>
      <c r="L50" s="58">
        <f t="shared" si="21"/>
        <v>12605.256356984444</v>
      </c>
      <c r="M50" s="58">
        <f t="shared" si="22"/>
        <v>13162.924964913829</v>
      </c>
      <c r="N50" s="58">
        <f t="shared" si="22"/>
        <v>13106.11526070025</v>
      </c>
      <c r="O50" s="58">
        <f t="shared" si="22"/>
        <v>13208.785425514434</v>
      </c>
      <c r="P50" s="58">
        <f t="shared" si="22"/>
        <v>12768.183807402669</v>
      </c>
      <c r="Q50" s="58">
        <f t="shared" si="22"/>
        <v>12435.703799999999</v>
      </c>
      <c r="R50" s="58">
        <f>SUM(R27:R33)</f>
        <v>12392.966748869094</v>
      </c>
      <c r="S50" s="58">
        <f>S49+S33</f>
        <v>12781.195119935232</v>
      </c>
      <c r="T50" s="58">
        <v>13084.438680000001</v>
      </c>
      <c r="U50" s="58"/>
      <c r="V50" s="5"/>
      <c r="W50" s="156"/>
      <c r="X50" s="58">
        <v>12692.4976312414</v>
      </c>
      <c r="Y50" s="156"/>
      <c r="Z50" s="58">
        <v>12752.866849601442</v>
      </c>
      <c r="AA50" s="156"/>
    </row>
    <row r="51" spans="2:27">
      <c r="B51" s="51" t="s">
        <v>2</v>
      </c>
      <c r="C51" s="59">
        <f t="shared" si="21"/>
        <v>11761.551064010828</v>
      </c>
      <c r="D51" s="59">
        <f t="shared" si="21"/>
        <v>12127.19385105889</v>
      </c>
      <c r="E51" s="59">
        <f t="shared" si="21"/>
        <v>12277.539750904753</v>
      </c>
      <c r="F51" s="59">
        <f t="shared" si="21"/>
        <v>13450.38679502794</v>
      </c>
      <c r="G51" s="59">
        <f t="shared" si="21"/>
        <v>14294.598502567278</v>
      </c>
      <c r="H51" s="59">
        <f t="shared" si="21"/>
        <v>15111.099767435064</v>
      </c>
      <c r="I51" s="59">
        <f t="shared" si="21"/>
        <v>15642.86041169839</v>
      </c>
      <c r="J51" s="59">
        <f t="shared" si="21"/>
        <v>15230.995533063495</v>
      </c>
      <c r="K51" s="59">
        <f t="shared" si="21"/>
        <v>14832.309687676759</v>
      </c>
      <c r="L51" s="59">
        <f t="shared" si="21"/>
        <v>14832.780939016668</v>
      </c>
      <c r="M51" s="59">
        <f t="shared" si="22"/>
        <v>15562.707893519653</v>
      </c>
      <c r="N51" s="59">
        <f t="shared" si="22"/>
        <v>15488.921170170921</v>
      </c>
      <c r="O51" s="59">
        <f t="shared" si="22"/>
        <v>15611.468793156915</v>
      </c>
      <c r="P51" s="59">
        <f t="shared" si="22"/>
        <v>15025.018821471247</v>
      </c>
      <c r="Q51" s="59">
        <f t="shared" si="22"/>
        <v>14719.87212</v>
      </c>
      <c r="R51" s="59">
        <f>SUM(R27:R34)</f>
        <v>14650.131532816184</v>
      </c>
      <c r="S51" s="59">
        <f t="shared" si="22"/>
        <v>15097.411719935231</v>
      </c>
      <c r="T51" s="59">
        <v>15446.299800000001</v>
      </c>
      <c r="U51" s="59"/>
      <c r="V51" s="5"/>
      <c r="W51" s="157"/>
      <c r="X51" s="59">
        <v>14987.746798844531</v>
      </c>
      <c r="Y51" s="157"/>
      <c r="Z51" s="59">
        <v>15064.614350917138</v>
      </c>
      <c r="AA51" s="157"/>
    </row>
    <row r="52" spans="2:27">
      <c r="B52" s="49" t="s">
        <v>3</v>
      </c>
      <c r="C52" s="58">
        <f t="shared" si="21"/>
        <v>13166.589164359137</v>
      </c>
      <c r="D52" s="58">
        <f t="shared" si="21"/>
        <v>13693.587724511053</v>
      </c>
      <c r="E52" s="58">
        <f t="shared" si="21"/>
        <v>13912.107198623375</v>
      </c>
      <c r="F52" s="58">
        <f t="shared" si="21"/>
        <v>15270.165051771022</v>
      </c>
      <c r="G52" s="58">
        <f t="shared" si="21"/>
        <v>16007.335060276875</v>
      </c>
      <c r="H52" s="58">
        <f t="shared" si="21"/>
        <v>17027.308294511891</v>
      </c>
      <c r="I52" s="58">
        <f t="shared" si="21"/>
        <v>17449.765639277924</v>
      </c>
      <c r="J52" s="58">
        <f t="shared" si="21"/>
        <v>17140.419285660733</v>
      </c>
      <c r="K52" s="58">
        <f t="shared" si="21"/>
        <v>16686.319557633331</v>
      </c>
      <c r="L52" s="58">
        <f t="shared" si="21"/>
        <v>16652.894336416382</v>
      </c>
      <c r="M52" s="58">
        <f t="shared" si="22"/>
        <v>17383.51916674622</v>
      </c>
      <c r="N52" s="58">
        <f t="shared" si="22"/>
        <v>17310.166043074038</v>
      </c>
      <c r="O52" s="58">
        <f t="shared" si="22"/>
        <v>17488.041837465164</v>
      </c>
      <c r="P52" s="58">
        <f t="shared" si="22"/>
        <v>16747.117986362682</v>
      </c>
      <c r="Q52" s="58">
        <f t="shared" si="22"/>
        <v>16481.556359999999</v>
      </c>
      <c r="R52" s="58">
        <f>SUM(R27:R35)</f>
        <v>16509.390432733668</v>
      </c>
      <c r="S52" s="58">
        <f t="shared" si="22"/>
        <v>16908.62511993523</v>
      </c>
      <c r="T52" s="58">
        <v>17366.28312</v>
      </c>
      <c r="U52" s="58"/>
      <c r="V52" s="5"/>
      <c r="W52" s="156"/>
      <c r="X52" s="58">
        <v>16802.594603806316</v>
      </c>
      <c r="Y52" s="156"/>
      <c r="Z52" s="58">
        <v>16928.099557556299</v>
      </c>
      <c r="AA52" s="156"/>
    </row>
    <row r="53" spans="2:27">
      <c r="B53" s="51" t="s">
        <v>4</v>
      </c>
      <c r="C53" s="59">
        <f t="shared" si="21"/>
        <v>14584.122188456087</v>
      </c>
      <c r="D53" s="59">
        <f t="shared" si="21"/>
        <v>15119.41035243662</v>
      </c>
      <c r="E53" s="59">
        <f t="shared" si="21"/>
        <v>15458.00453693592</v>
      </c>
      <c r="F53" s="59">
        <f t="shared" si="21"/>
        <v>16956.735503586679</v>
      </c>
      <c r="G53" s="59">
        <f t="shared" si="21"/>
        <v>17412.003073151249</v>
      </c>
      <c r="H53" s="59">
        <f t="shared" si="21"/>
        <v>18740.907610260354</v>
      </c>
      <c r="I53" s="59">
        <f t="shared" si="21"/>
        <v>19148.754525614699</v>
      </c>
      <c r="J53" s="59">
        <f t="shared" si="21"/>
        <v>18825.775181943438</v>
      </c>
      <c r="K53" s="59">
        <f t="shared" si="21"/>
        <v>18526.918408285055</v>
      </c>
      <c r="L53" s="59">
        <f t="shared" si="21"/>
        <v>18466.275898430973</v>
      </c>
      <c r="M53" s="59">
        <f t="shared" si="22"/>
        <v>19047.05472324873</v>
      </c>
      <c r="N53" s="59">
        <f t="shared" si="22"/>
        <v>18941.413620016472</v>
      </c>
      <c r="O53" s="59">
        <f t="shared" si="22"/>
        <v>19279.283527737545</v>
      </c>
      <c r="P53" s="59">
        <f t="shared" si="22"/>
        <v>18503.707490306075</v>
      </c>
      <c r="Q53" s="59">
        <f t="shared" si="22"/>
        <v>18244.211759999998</v>
      </c>
      <c r="R53" s="59">
        <f t="shared" si="22"/>
        <v>18210.862752733668</v>
      </c>
      <c r="S53" s="59">
        <f t="shared" si="22"/>
        <v>18620.78019993523</v>
      </c>
      <c r="T53" s="59">
        <v>19245.477719999999</v>
      </c>
      <c r="U53" s="59"/>
      <c r="V53" s="5"/>
      <c r="W53" s="157"/>
      <c r="X53" s="59">
        <v>18565.007984594995</v>
      </c>
      <c r="Y53" s="157"/>
      <c r="Z53" s="59">
        <v>18692.373557556301</v>
      </c>
      <c r="AA53" s="157"/>
    </row>
    <row r="54" spans="2:27">
      <c r="B54" s="49" t="s">
        <v>5</v>
      </c>
      <c r="C54" s="58">
        <f t="shared" si="21"/>
        <v>15661.008185139686</v>
      </c>
      <c r="D54" s="58">
        <f t="shared" si="21"/>
        <v>16044.427119066837</v>
      </c>
      <c r="E54" s="58">
        <f t="shared" si="21"/>
        <v>16690.579498076077</v>
      </c>
      <c r="F54" s="58">
        <f t="shared" si="21"/>
        <v>18393.06315351764</v>
      </c>
      <c r="G54" s="58">
        <f t="shared" si="21"/>
        <v>18352.866493658086</v>
      </c>
      <c r="H54" s="58">
        <f t="shared" si="21"/>
        <v>19990.628819927118</v>
      </c>
      <c r="I54" s="58">
        <f t="shared" si="21"/>
        <v>20504.663800060414</v>
      </c>
      <c r="J54" s="58">
        <f t="shared" si="21"/>
        <v>20147.144841367375</v>
      </c>
      <c r="K54" s="58">
        <f t="shared" si="21"/>
        <v>19932.647455858929</v>
      </c>
      <c r="L54" s="58">
        <f t="shared" si="21"/>
        <v>19912.815659674503</v>
      </c>
      <c r="M54" s="58">
        <f t="shared" si="22"/>
        <v>20371.546597975208</v>
      </c>
      <c r="N54" s="58">
        <f t="shared" si="22"/>
        <v>20258.628926532219</v>
      </c>
      <c r="O54" s="58">
        <f t="shared" si="22"/>
        <v>20749.628184489204</v>
      </c>
      <c r="P54" s="58">
        <f t="shared" si="22"/>
        <v>19891.905211711644</v>
      </c>
      <c r="Q54" s="58">
        <f t="shared" si="22"/>
        <v>19725.755722612172</v>
      </c>
      <c r="R54" s="58">
        <f t="shared" si="22"/>
        <v>19631.452243657714</v>
      </c>
      <c r="S54" s="58">
        <f t="shared" si="22"/>
        <v>20034.78915993523</v>
      </c>
      <c r="T54" s="58">
        <v>20745.91992</v>
      </c>
      <c r="U54" s="58"/>
      <c r="V54" s="5"/>
      <c r="W54" s="156"/>
      <c r="X54" s="58">
        <v>20005.964451583353</v>
      </c>
      <c r="Y54" s="156"/>
      <c r="Z54" s="58">
        <v>20137.387107864313</v>
      </c>
      <c r="AA54" s="156"/>
    </row>
    <row r="55" spans="2:27">
      <c r="B55" s="51" t="s">
        <v>0</v>
      </c>
      <c r="C55" s="59">
        <f t="shared" si="21"/>
        <v>16103.672600041995</v>
      </c>
      <c r="D55" s="59">
        <f t="shared" si="21"/>
        <v>16523.397775472269</v>
      </c>
      <c r="E55" s="59">
        <f t="shared" si="21"/>
        <v>17379.1589393549</v>
      </c>
      <c r="F55" s="59">
        <f t="shared" si="21"/>
        <v>19172.044640273438</v>
      </c>
      <c r="G55" s="59">
        <f t="shared" si="21"/>
        <v>18916.608589165451</v>
      </c>
      <c r="H55" s="59">
        <f t="shared" si="21"/>
        <v>20689.317214747949</v>
      </c>
      <c r="I55" s="59">
        <f t="shared" si="21"/>
        <v>21278.129161874163</v>
      </c>
      <c r="J55" s="59">
        <f t="shared" si="21"/>
        <v>20947.800941565809</v>
      </c>
      <c r="K55" s="59">
        <f t="shared" si="21"/>
        <v>20727.343830884558</v>
      </c>
      <c r="L55" s="59">
        <f t="shared" si="21"/>
        <v>20756.832760604637</v>
      </c>
      <c r="M55" s="59">
        <f t="shared" si="22"/>
        <v>21214.663399876772</v>
      </c>
      <c r="N55" s="59">
        <f t="shared" si="22"/>
        <v>21137.866660482683</v>
      </c>
      <c r="O55" s="59">
        <f t="shared" si="22"/>
        <v>21695.775085745026</v>
      </c>
      <c r="P55" s="59">
        <f t="shared" si="22"/>
        <v>20776.310308835971</v>
      </c>
      <c r="Q55" s="59">
        <f t="shared" si="22"/>
        <v>20675.45972723281</v>
      </c>
      <c r="R55" s="59">
        <f t="shared" si="22"/>
        <v>20522.005963657713</v>
      </c>
      <c r="S55" s="59">
        <f t="shared" si="22"/>
        <v>20993.324079935228</v>
      </c>
      <c r="T55" s="59">
        <v>21739.4166</v>
      </c>
      <c r="U55" s="59"/>
      <c r="V55" s="5"/>
      <c r="W55" s="157"/>
      <c r="X55" s="59">
        <v>20941.303335932345</v>
      </c>
      <c r="Y55" s="157"/>
      <c r="Z55" s="59">
        <v>21084.915547864312</v>
      </c>
      <c r="AA55" s="157"/>
    </row>
    <row r="56" spans="2:27">
      <c r="B56" s="78"/>
    </row>
    <row r="57" spans="2:27">
      <c r="B57" s="78"/>
    </row>
    <row r="58" spans="2:27">
      <c r="B58" s="78"/>
      <c r="I58" s="63"/>
      <c r="J58" s="63"/>
      <c r="K58" s="63"/>
      <c r="L58" s="63"/>
    </row>
    <row r="59" spans="2:27">
      <c r="B59" s="78"/>
    </row>
    <row r="60" spans="2:27">
      <c r="B60" s="78"/>
    </row>
    <row r="61" spans="2:27">
      <c r="B61" s="78"/>
    </row>
    <row r="62" spans="2:27">
      <c r="B62" s="78"/>
    </row>
    <row r="63" spans="2:27">
      <c r="B63" s="78"/>
    </row>
    <row r="64" spans="2:27">
      <c r="B64" s="78"/>
    </row>
    <row r="65" spans="2:2">
      <c r="B65" s="37"/>
    </row>
  </sheetData>
  <phoneticPr fontId="50" type="noConversion"/>
  <hyperlinks>
    <hyperlink ref="A4" r:id="rId1" xr:uid="{00000000-0004-0000-0600-000000000000}"/>
  </hyperlinks>
  <pageMargins left="0.7" right="0.7" top="0.75" bottom="0.75" header="0.3" footer="0.3"/>
  <pageSetup paperSize="9" orientation="portrait" r:id="rId2"/>
  <headerFooter>
    <oddHeader>&amp;C&amp;"Aptos"&amp;12&amp;K000000 OFFICIAL&amp;1#_x000D_</oddHead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3:AA64"/>
  <sheetViews>
    <sheetView zoomScale="60" zoomScaleNormal="60" workbookViewId="0">
      <selection activeCell="A3" sqref="A3"/>
    </sheetView>
  </sheetViews>
  <sheetFormatPr defaultColWidth="9" defaultRowHeight="15.5"/>
  <cols>
    <col min="1" max="1" width="14.58203125" style="36" customWidth="1"/>
    <col min="2" max="2" width="16.75" style="36" customWidth="1"/>
    <col min="3" max="20" width="9" style="36" customWidth="1"/>
    <col min="21" max="21" width="12.25" style="79" bestFit="1" customWidth="1"/>
    <col min="22" max="23" width="16.58203125" style="79" customWidth="1"/>
    <col min="24" max="24" width="17.25" style="79" customWidth="1"/>
    <col min="25" max="25" width="17.25" style="36" customWidth="1"/>
    <col min="26" max="26" width="12.25" style="36" customWidth="1"/>
    <col min="27" max="16384" width="9" style="36"/>
  </cols>
  <sheetData>
    <row r="3" spans="1:27" ht="20">
      <c r="A3" s="69" t="s">
        <v>75</v>
      </c>
    </row>
    <row r="4" spans="1:27">
      <c r="A4" s="41" t="s">
        <v>81</v>
      </c>
    </row>
    <row r="5" spans="1:27">
      <c r="A5" s="41" t="s">
        <v>77</v>
      </c>
      <c r="C5" s="80"/>
      <c r="D5" s="80"/>
      <c r="AA5" s="81"/>
    </row>
    <row r="6" spans="1:27">
      <c r="A6" s="102" t="s">
        <v>99</v>
      </c>
      <c r="B6" s="124">
        <f>'Global Milk Deliveries'!$B$6</f>
        <v>46274</v>
      </c>
    </row>
    <row r="7" spans="1:27">
      <c r="B7" s="78"/>
      <c r="C7" s="78"/>
      <c r="D7" s="78"/>
      <c r="E7" s="78"/>
      <c r="F7" s="78"/>
      <c r="G7" s="78"/>
      <c r="H7" s="78"/>
      <c r="I7" s="78"/>
      <c r="J7" s="78"/>
      <c r="K7" s="78"/>
      <c r="L7" s="78"/>
      <c r="M7" s="78"/>
      <c r="N7" s="78"/>
      <c r="O7" s="78"/>
      <c r="P7" s="78"/>
      <c r="Q7" s="78"/>
      <c r="R7" s="78"/>
      <c r="S7" s="78"/>
      <c r="T7" s="78"/>
      <c r="U7" s="78"/>
      <c r="V7" s="82"/>
      <c r="W7" s="82"/>
      <c r="X7" s="83"/>
    </row>
    <row r="8" spans="1:27">
      <c r="B8" s="38" t="s">
        <v>66</v>
      </c>
      <c r="C8" s="44"/>
      <c r="D8" s="126" t="s">
        <v>95</v>
      </c>
      <c r="E8" s="44"/>
      <c r="F8" s="44"/>
      <c r="G8" s="44"/>
      <c r="H8" s="44"/>
      <c r="I8" s="44"/>
      <c r="J8" s="44"/>
      <c r="K8" s="45"/>
      <c r="L8" s="45"/>
      <c r="M8" s="45"/>
      <c r="N8" s="45"/>
      <c r="O8" s="45"/>
      <c r="P8" s="45"/>
      <c r="Q8" s="45"/>
      <c r="R8" s="45"/>
      <c r="S8" s="45"/>
      <c r="T8" s="45"/>
      <c r="U8" s="44"/>
      <c r="V8" s="5"/>
      <c r="W8" s="5"/>
      <c r="X8" s="5"/>
      <c r="Y8" s="5"/>
      <c r="Z8" s="5"/>
    </row>
    <row r="9" spans="1:27" ht="16.5" customHeight="1">
      <c r="B9" s="46"/>
      <c r="C9" s="46" t="s">
        <v>19</v>
      </c>
      <c r="D9" s="46" t="s">
        <v>20</v>
      </c>
      <c r="E9" s="46" t="s">
        <v>21</v>
      </c>
      <c r="F9" s="46" t="s">
        <v>22</v>
      </c>
      <c r="G9" s="46" t="s">
        <v>23</v>
      </c>
      <c r="H9" s="46" t="s">
        <v>24</v>
      </c>
      <c r="I9" s="46" t="s">
        <v>25</v>
      </c>
      <c r="J9" s="46" t="s">
        <v>26</v>
      </c>
      <c r="K9" s="46" t="s">
        <v>28</v>
      </c>
      <c r="L9" s="46" t="s">
        <v>29</v>
      </c>
      <c r="M9" s="46" t="s">
        <v>48</v>
      </c>
      <c r="N9" s="46" t="s">
        <v>57</v>
      </c>
      <c r="O9" s="46" t="s">
        <v>92</v>
      </c>
      <c r="P9" s="46" t="s">
        <v>97</v>
      </c>
      <c r="Q9" s="46" t="s">
        <v>98</v>
      </c>
      <c r="R9" s="46" t="s">
        <v>101</v>
      </c>
      <c r="S9" s="46" t="s">
        <v>102</v>
      </c>
      <c r="T9" s="46" t="s">
        <v>103</v>
      </c>
      <c r="U9" s="46" t="s">
        <v>105</v>
      </c>
      <c r="V9" s="47"/>
      <c r="W9" s="48" t="s">
        <v>70</v>
      </c>
      <c r="X9" s="5"/>
      <c r="Y9" s="5"/>
      <c r="Z9" s="5"/>
      <c r="AA9" s="5"/>
    </row>
    <row r="10" spans="1:27">
      <c r="B10" s="49" t="s">
        <v>5</v>
      </c>
      <c r="C10" s="50">
        <v>236.68624153065602</v>
      </c>
      <c r="D10" s="50">
        <v>237.112068257152</v>
      </c>
      <c r="E10" s="50">
        <v>241.10602927808</v>
      </c>
      <c r="F10" s="50">
        <v>244.51264309004802</v>
      </c>
      <c r="G10" s="50">
        <v>253.02917761996798</v>
      </c>
      <c r="H10" s="50">
        <v>253.27880018377601</v>
      </c>
      <c r="I10" s="50">
        <v>256.67073031552002</v>
      </c>
      <c r="J10" s="50">
        <v>261.29608958608003</v>
      </c>
      <c r="K10" s="50">
        <v>263.52800898012799</v>
      </c>
      <c r="L10" s="50">
        <v>269.18122586636798</v>
      </c>
      <c r="M10" s="50">
        <v>270.355920284288</v>
      </c>
      <c r="N10" s="50">
        <v>270.66427756899202</v>
      </c>
      <c r="O10" s="50">
        <v>274.349881305216</v>
      </c>
      <c r="P10" s="50">
        <v>284.12921233439999</v>
      </c>
      <c r="Q10" s="50">
        <v>281.14842524892805</v>
      </c>
      <c r="R10" s="50">
        <v>280.19398603436798</v>
      </c>
      <c r="S10" s="50">
        <v>285.33327411276798</v>
      </c>
      <c r="T10" s="50">
        <v>285.33327411276798</v>
      </c>
      <c r="U10" s="50">
        <v>293.08625727103998</v>
      </c>
      <c r="V10" s="155"/>
      <c r="W10" s="167">
        <v>2.7171675586661188E-2</v>
      </c>
      <c r="X10" s="42"/>
      <c r="Y10" s="5"/>
      <c r="Z10" s="5"/>
      <c r="AA10" s="5"/>
    </row>
    <row r="11" spans="1:27">
      <c r="B11" s="51" t="s">
        <v>0</v>
      </c>
      <c r="C11" s="52">
        <v>237.40668919583999</v>
      </c>
      <c r="D11" s="52">
        <v>238.79927048159999</v>
      </c>
      <c r="E11" s="52">
        <v>242.18125360415999</v>
      </c>
      <c r="F11" s="52">
        <v>245.52060668735999</v>
      </c>
      <c r="G11" s="52">
        <v>250.11044092512003</v>
      </c>
      <c r="H11" s="52">
        <v>253.12296370656</v>
      </c>
      <c r="I11" s="52">
        <v>257.11597739328005</v>
      </c>
      <c r="J11" s="52">
        <v>261.86212177535998</v>
      </c>
      <c r="K11" s="52">
        <v>264.49097420255998</v>
      </c>
      <c r="L11" s="52">
        <v>269.30816865023996</v>
      </c>
      <c r="M11" s="52">
        <v>271.85176099871995</v>
      </c>
      <c r="N11" s="52">
        <v>270.81443004096002</v>
      </c>
      <c r="O11" s="52">
        <v>269.59236891263998</v>
      </c>
      <c r="P11" s="52">
        <v>282.13981049759997</v>
      </c>
      <c r="Q11" s="52">
        <v>280.71880918560004</v>
      </c>
      <c r="R11" s="52">
        <v>282.09718045824002</v>
      </c>
      <c r="S11" s="52">
        <v>278.85729746688003</v>
      </c>
      <c r="T11" s="52">
        <v>285.57863367263997</v>
      </c>
      <c r="U11" s="52">
        <v>291.71735934048002</v>
      </c>
      <c r="V11" s="155"/>
      <c r="W11" s="168">
        <v>2.1495745633676844E-2</v>
      </c>
      <c r="X11" s="5"/>
      <c r="Y11" s="5"/>
      <c r="Z11" s="5"/>
      <c r="AA11" s="5"/>
    </row>
    <row r="12" spans="1:27">
      <c r="B12" s="49" t="s">
        <v>6</v>
      </c>
      <c r="C12" s="50">
        <v>234.08723013100797</v>
      </c>
      <c r="D12" s="50">
        <v>234.08723013100797</v>
      </c>
      <c r="E12" s="50">
        <v>240.18095742396798</v>
      </c>
      <c r="F12" s="50">
        <v>240.18095742396798</v>
      </c>
      <c r="G12" s="50">
        <v>244.86505141542401</v>
      </c>
      <c r="H12" s="50">
        <v>244.86505141542401</v>
      </c>
      <c r="I12" s="50">
        <v>254.365392520352</v>
      </c>
      <c r="J12" s="50">
        <v>254.365392520352</v>
      </c>
      <c r="K12" s="50">
        <v>260.94368126070401</v>
      </c>
      <c r="L12" s="50">
        <v>260.94368126070401</v>
      </c>
      <c r="M12" s="50">
        <v>268.53514393651199</v>
      </c>
      <c r="N12" s="50">
        <v>268.53514393651199</v>
      </c>
      <c r="O12" s="50">
        <v>270.38528764473602</v>
      </c>
      <c r="P12" s="50">
        <v>270.38528764473602</v>
      </c>
      <c r="Q12" s="50">
        <v>277.81522983807997</v>
      </c>
      <c r="R12" s="50">
        <v>277.81522983807997</v>
      </c>
      <c r="S12" s="50">
        <v>273.51291153244802</v>
      </c>
      <c r="T12" s="50">
        <v>282.71957903289604</v>
      </c>
      <c r="U12" s="50">
        <v>291.16269516169604</v>
      </c>
      <c r="V12" s="155"/>
      <c r="W12" s="167">
        <v>2.9863924379349743E-2</v>
      </c>
      <c r="X12" s="5"/>
      <c r="Y12" s="5"/>
      <c r="Z12" s="5"/>
      <c r="AA12" s="5"/>
    </row>
    <row r="13" spans="1:27">
      <c r="B13" s="51" t="s">
        <v>7</v>
      </c>
      <c r="C13" s="52">
        <v>226.25182889664001</v>
      </c>
      <c r="D13" s="52">
        <v>226.25182889664001</v>
      </c>
      <c r="E13" s="52">
        <v>233.58419566655999</v>
      </c>
      <c r="F13" s="52">
        <v>233.58419566655999</v>
      </c>
      <c r="G13" s="52">
        <v>235.6730675952</v>
      </c>
      <c r="H13" s="52">
        <v>235.6730675952</v>
      </c>
      <c r="I13" s="52">
        <v>247.7515787472</v>
      </c>
      <c r="J13" s="52">
        <v>247.7515787472</v>
      </c>
      <c r="K13" s="52">
        <v>254.47291495296</v>
      </c>
      <c r="L13" s="52">
        <v>254.47291495296</v>
      </c>
      <c r="M13" s="52">
        <v>260.45533047648001</v>
      </c>
      <c r="N13" s="52">
        <v>260.45533047648001</v>
      </c>
      <c r="O13" s="52">
        <v>266.52300607871996</v>
      </c>
      <c r="P13" s="52">
        <v>266.52300607871996</v>
      </c>
      <c r="Q13" s="52">
        <v>272.54805164160001</v>
      </c>
      <c r="R13" s="52">
        <v>272.54805164160001</v>
      </c>
      <c r="S13" s="52">
        <v>268.82502820416005</v>
      </c>
      <c r="T13" s="52">
        <v>280.02251854272004</v>
      </c>
      <c r="U13" s="170"/>
      <c r="V13" s="155"/>
      <c r="W13" s="168"/>
      <c r="X13" s="5"/>
      <c r="Y13" s="5"/>
      <c r="Z13" s="5"/>
      <c r="AA13" s="5"/>
    </row>
    <row r="14" spans="1:27">
      <c r="B14" s="49" t="s">
        <v>8</v>
      </c>
      <c r="C14" s="50">
        <v>223.83612666624001</v>
      </c>
      <c r="D14" s="50">
        <v>223.83612666624001</v>
      </c>
      <c r="E14" s="50">
        <v>228.72437117952001</v>
      </c>
      <c r="F14" s="50">
        <v>233.35683545664</v>
      </c>
      <c r="G14" s="50">
        <v>233.08684520736</v>
      </c>
      <c r="H14" s="50">
        <v>233.08684520736</v>
      </c>
      <c r="I14" s="50">
        <v>244.75326597888002</v>
      </c>
      <c r="J14" s="50">
        <v>247.25422828800001</v>
      </c>
      <c r="K14" s="50">
        <v>251.40355211904</v>
      </c>
      <c r="L14" s="50">
        <v>251.40355211904</v>
      </c>
      <c r="M14" s="50">
        <v>259.26168937439996</v>
      </c>
      <c r="N14" s="50">
        <v>259.57430966303997</v>
      </c>
      <c r="O14" s="50">
        <v>264.76096445184004</v>
      </c>
      <c r="P14" s="50">
        <v>264.76096445184004</v>
      </c>
      <c r="Q14" s="50">
        <v>270.21760948992005</v>
      </c>
      <c r="R14" s="50">
        <v>268.65450804672003</v>
      </c>
      <c r="S14" s="50">
        <v>268.65450804672003</v>
      </c>
      <c r="T14" s="50">
        <v>277.94785662719994</v>
      </c>
      <c r="U14" s="169"/>
      <c r="V14" s="155"/>
      <c r="W14" s="167"/>
      <c r="X14" s="5"/>
      <c r="Y14" s="5"/>
      <c r="Z14" s="5"/>
      <c r="AA14" s="5"/>
    </row>
    <row r="15" spans="1:27">
      <c r="B15" s="51" t="s">
        <v>9</v>
      </c>
      <c r="C15" s="52">
        <v>222.10534706822401</v>
      </c>
      <c r="D15" s="52">
        <v>220.85723424918399</v>
      </c>
      <c r="E15" s="52">
        <v>228.19907436118402</v>
      </c>
      <c r="F15" s="52">
        <v>231.75252497539202</v>
      </c>
      <c r="G15" s="52">
        <v>230.34289167388803</v>
      </c>
      <c r="H15" s="52">
        <v>232.457341626144</v>
      </c>
      <c r="I15" s="52">
        <v>242.486295219136</v>
      </c>
      <c r="J15" s="52">
        <v>243.954663241536</v>
      </c>
      <c r="K15" s="52">
        <v>249.47572700576001</v>
      </c>
      <c r="L15" s="52">
        <v>251.913217922944</v>
      </c>
      <c r="M15" s="52">
        <v>255.42261749648</v>
      </c>
      <c r="N15" s="52">
        <v>258.35935354128003</v>
      </c>
      <c r="O15" s="52">
        <v>264.761438118944</v>
      </c>
      <c r="P15" s="52">
        <v>264.57055027603201</v>
      </c>
      <c r="Q15" s="52">
        <v>267.85969464620797</v>
      </c>
      <c r="R15" s="52">
        <v>268.13868457046402</v>
      </c>
      <c r="S15" s="52">
        <v>268.13868457046402</v>
      </c>
      <c r="T15" s="52">
        <v>278.13827080300797</v>
      </c>
      <c r="U15" s="170"/>
      <c r="V15" s="155"/>
      <c r="W15" s="168"/>
      <c r="X15" s="5"/>
      <c r="Y15" s="5"/>
      <c r="Z15" s="5"/>
      <c r="AA15" s="5"/>
    </row>
    <row r="16" spans="1:27">
      <c r="B16" s="49" t="s">
        <v>10</v>
      </c>
      <c r="C16" s="50">
        <v>221.88935486880001</v>
      </c>
      <c r="D16" s="50">
        <v>219.14682233664001</v>
      </c>
      <c r="E16" s="50">
        <v>225.99604866048</v>
      </c>
      <c r="F16" s="50">
        <v>231.31059356736</v>
      </c>
      <c r="G16" s="50">
        <v>231.15428342304003</v>
      </c>
      <c r="H16" s="50">
        <v>234.10996615200003</v>
      </c>
      <c r="I16" s="50">
        <v>242.57913397152001</v>
      </c>
      <c r="J16" s="50">
        <v>243.38910471936003</v>
      </c>
      <c r="K16" s="50">
        <v>249.59888045279999</v>
      </c>
      <c r="L16" s="50">
        <v>252.49772312927999</v>
      </c>
      <c r="M16" s="50">
        <v>253.97556449376</v>
      </c>
      <c r="N16" s="50">
        <v>257.6985879312</v>
      </c>
      <c r="O16" s="50">
        <v>264.34887407136</v>
      </c>
      <c r="P16" s="50">
        <v>264.63307433376002</v>
      </c>
      <c r="Q16" s="50">
        <v>267.27613677408004</v>
      </c>
      <c r="R16" s="50">
        <v>266.79299632800002</v>
      </c>
      <c r="S16" s="50">
        <v>266.79299632800002</v>
      </c>
      <c r="T16" s="50">
        <v>276.65474543327997</v>
      </c>
      <c r="U16" s="169"/>
      <c r="V16" s="155"/>
      <c r="W16" s="167"/>
      <c r="X16" s="5"/>
      <c r="Y16" s="5"/>
      <c r="Z16" s="5"/>
      <c r="AA16" s="5"/>
    </row>
    <row r="17" spans="2:27">
      <c r="B17" s="51" t="s">
        <v>11</v>
      </c>
      <c r="C17" s="52">
        <v>223.368143567488</v>
      </c>
      <c r="D17" s="52">
        <v>221.29774465590398</v>
      </c>
      <c r="E17" s="52">
        <v>227.62641083244802</v>
      </c>
      <c r="F17" s="52">
        <v>232.29582114367997</v>
      </c>
      <c r="G17" s="52">
        <v>235.05635302579199</v>
      </c>
      <c r="H17" s="52">
        <v>234.982934624672</v>
      </c>
      <c r="I17" s="52">
        <v>243.02959138742401</v>
      </c>
      <c r="J17" s="52">
        <v>244.96783717699199</v>
      </c>
      <c r="K17" s="52">
        <v>251.09093183040002</v>
      </c>
      <c r="L17" s="52">
        <v>253.44032066624001</v>
      </c>
      <c r="M17" s="52">
        <v>254.73248452595197</v>
      </c>
      <c r="N17" s="52">
        <v>257.052506001344</v>
      </c>
      <c r="O17" s="52">
        <v>265.818663095072</v>
      </c>
      <c r="P17" s="52">
        <v>264.52649923536001</v>
      </c>
      <c r="Q17" s="52">
        <v>267.008041193216</v>
      </c>
      <c r="R17" s="52">
        <v>264.13003986931204</v>
      </c>
      <c r="S17" s="52">
        <v>264.13003986931204</v>
      </c>
      <c r="T17" s="52">
        <v>276.11192293209598</v>
      </c>
      <c r="U17" s="170"/>
      <c r="V17" s="155"/>
      <c r="W17" s="168"/>
      <c r="X17" s="5"/>
      <c r="Y17" s="5"/>
      <c r="Z17" s="5"/>
      <c r="AA17" s="5"/>
    </row>
    <row r="18" spans="2:27">
      <c r="B18" s="49" t="s">
        <v>12</v>
      </c>
      <c r="C18" s="50">
        <v>226.05288871296</v>
      </c>
      <c r="D18" s="50">
        <v>224.23400703359999</v>
      </c>
      <c r="E18" s="50">
        <v>229.53434192736</v>
      </c>
      <c r="F18" s="50">
        <v>235.26097721471999</v>
      </c>
      <c r="G18" s="50">
        <v>239.02663069152001</v>
      </c>
      <c r="H18" s="50">
        <v>238.58612028480002</v>
      </c>
      <c r="I18" s="50">
        <v>246.31636742207999</v>
      </c>
      <c r="J18" s="50">
        <v>247.79420878656003</v>
      </c>
      <c r="K18" s="50">
        <v>253.67715421823999</v>
      </c>
      <c r="L18" s="50">
        <v>256.60441692096003</v>
      </c>
      <c r="M18" s="50">
        <v>257.98278819360002</v>
      </c>
      <c r="N18" s="50">
        <v>260.96689094880003</v>
      </c>
      <c r="O18" s="50">
        <v>267.87295732512001</v>
      </c>
      <c r="P18" s="50">
        <v>267.00614652479999</v>
      </c>
      <c r="Q18" s="50">
        <v>268.62608802048004</v>
      </c>
      <c r="R18" s="50">
        <v>266.35248592127999</v>
      </c>
      <c r="S18" s="50">
        <v>266.35248592127999</v>
      </c>
      <c r="T18" s="50">
        <v>277.50734622048003</v>
      </c>
      <c r="U18" s="169"/>
      <c r="V18" s="155"/>
      <c r="W18" s="167"/>
      <c r="X18" s="5"/>
      <c r="Y18" s="5"/>
      <c r="Z18" s="5"/>
      <c r="AA18" s="5"/>
    </row>
    <row r="19" spans="2:27">
      <c r="B19" s="51" t="s">
        <v>2</v>
      </c>
      <c r="C19" s="52">
        <v>229.2785616912</v>
      </c>
      <c r="D19" s="52">
        <v>229.2785616912</v>
      </c>
      <c r="E19" s="52">
        <v>232.94474507616002</v>
      </c>
      <c r="F19" s="52">
        <v>232.94474507616002</v>
      </c>
      <c r="G19" s="52">
        <v>243.11911447007998</v>
      </c>
      <c r="H19" s="52">
        <v>243.11911447007998</v>
      </c>
      <c r="I19" s="52">
        <v>251.37513209280002</v>
      </c>
      <c r="J19" s="52">
        <v>251.37513209280002</v>
      </c>
      <c r="K19" s="52">
        <v>257.59911783935996</v>
      </c>
      <c r="L19" s="52">
        <v>257.59911783935996</v>
      </c>
      <c r="M19" s="52">
        <v>264.47676418944002</v>
      </c>
      <c r="N19" s="52">
        <v>264.47676418944002</v>
      </c>
      <c r="O19" s="52">
        <v>275.17690406879996</v>
      </c>
      <c r="P19" s="52">
        <v>275.17690406879996</v>
      </c>
      <c r="Q19" s="52">
        <v>274.36693332096002</v>
      </c>
      <c r="R19" s="52">
        <v>274.36693332096002</v>
      </c>
      <c r="S19" s="52">
        <v>272.44858154975998</v>
      </c>
      <c r="T19" s="52">
        <v>282.40980074688002</v>
      </c>
      <c r="U19" s="170"/>
      <c r="V19" s="155"/>
      <c r="W19" s="168"/>
      <c r="X19" s="5"/>
      <c r="Y19" s="5"/>
      <c r="Z19" s="5"/>
      <c r="AA19" s="5"/>
    </row>
    <row r="20" spans="2:27">
      <c r="B20" s="49" t="s">
        <v>3</v>
      </c>
      <c r="C20" s="50">
        <v>232.11751931238859</v>
      </c>
      <c r="D20" s="50">
        <v>232.18044937049143</v>
      </c>
      <c r="E20" s="50">
        <v>237.19912150419427</v>
      </c>
      <c r="F20" s="50">
        <v>256.5973119144</v>
      </c>
      <c r="G20" s="50">
        <v>247.92869641073142</v>
      </c>
      <c r="H20" s="50">
        <v>250.25710856053712</v>
      </c>
      <c r="I20" s="50">
        <v>254.3947598808</v>
      </c>
      <c r="J20" s="50">
        <v>265.9424255426743</v>
      </c>
      <c r="K20" s="50">
        <v>262.6385974922743</v>
      </c>
      <c r="L20" s="50">
        <v>267.02796904494858</v>
      </c>
      <c r="M20" s="50">
        <v>266.91784144326857</v>
      </c>
      <c r="N20" s="50">
        <v>281.53334743765714</v>
      </c>
      <c r="O20" s="50">
        <v>278.22951938725714</v>
      </c>
      <c r="P20" s="50">
        <v>275.94830478102858</v>
      </c>
      <c r="Q20" s="50">
        <v>278.74869236660572</v>
      </c>
      <c r="R20" s="50">
        <v>269.25818860409379</v>
      </c>
      <c r="S20" s="50">
        <v>278.87455248281145</v>
      </c>
      <c r="T20" s="50">
        <v>287.32291278311999</v>
      </c>
      <c r="U20" s="169"/>
      <c r="V20" s="155"/>
      <c r="W20" s="167"/>
      <c r="X20" s="5"/>
      <c r="Y20" s="5"/>
      <c r="Z20" s="5"/>
      <c r="AA20" s="5"/>
    </row>
    <row r="21" spans="2:27">
      <c r="B21" s="51" t="s">
        <v>4</v>
      </c>
      <c r="C21" s="52">
        <v>234.25206628320001</v>
      </c>
      <c r="D21" s="52">
        <v>234.25206628320001</v>
      </c>
      <c r="E21" s="52">
        <v>241.41391289568003</v>
      </c>
      <c r="F21" s="52">
        <v>241.41391289568003</v>
      </c>
      <c r="G21" s="52">
        <v>251.19040192224003</v>
      </c>
      <c r="H21" s="52">
        <v>251.19040192224003</v>
      </c>
      <c r="I21" s="52">
        <v>256.98808727520003</v>
      </c>
      <c r="J21" s="52">
        <v>256.98808727520003</v>
      </c>
      <c r="K21" s="52">
        <v>266.29564586880002</v>
      </c>
      <c r="L21" s="52">
        <v>266.29564586880002</v>
      </c>
      <c r="M21" s="52">
        <v>267.7876972464</v>
      </c>
      <c r="N21" s="52">
        <v>267.7876972464</v>
      </c>
      <c r="O21" s="52">
        <v>281.31562973664001</v>
      </c>
      <c r="P21" s="52">
        <v>281.31562973664001</v>
      </c>
      <c r="Q21" s="52">
        <v>281.51456992032001</v>
      </c>
      <c r="R21" s="52">
        <v>281.51456992032001</v>
      </c>
      <c r="S21" s="52">
        <v>282.40980074688002</v>
      </c>
      <c r="T21" s="52">
        <v>290.80791850079999</v>
      </c>
      <c r="U21" s="170"/>
      <c r="V21" s="155"/>
      <c r="W21" s="168"/>
      <c r="X21" s="5"/>
      <c r="Y21" s="5"/>
      <c r="Z21" s="5"/>
      <c r="AA21" s="5"/>
    </row>
    <row r="22" spans="2:27">
      <c r="B22" s="53" t="s">
        <v>27</v>
      </c>
      <c r="C22" s="54">
        <v>228.52714398372294</v>
      </c>
      <c r="D22" s="54">
        <v>234.02929999532975</v>
      </c>
      <c r="E22" s="54">
        <v>239.96351826887016</v>
      </c>
      <c r="F22" s="54">
        <v>239.30788024081315</v>
      </c>
      <c r="G22" s="54">
        <v>241.16436170636715</v>
      </c>
      <c r="H22" s="54">
        <v>243.4188094865122</v>
      </c>
      <c r="I22" s="54">
        <v>249.78871065546608</v>
      </c>
      <c r="J22" s="54">
        <v>252.33061958701646</v>
      </c>
      <c r="K22" s="54">
        <v>257.06497707221916</v>
      </c>
      <c r="L22" s="54">
        <v>261.05129453357853</v>
      </c>
      <c r="M22" s="54">
        <v>262.61540819689117</v>
      </c>
      <c r="N22" s="54">
        <v>264.94775235654032</v>
      </c>
      <c r="O22" s="54">
        <v>270.21149723770128</v>
      </c>
      <c r="P22" s="54">
        <v>272.41163551564802</v>
      </c>
      <c r="Q22" s="54">
        <v>273.95402537808138</v>
      </c>
      <c r="R22" s="54">
        <v>272.66507985924034</v>
      </c>
      <c r="S22" s="54">
        <v>272.86084673595695</v>
      </c>
      <c r="T22" s="54">
        <v>281.71289828399068</v>
      </c>
      <c r="U22" s="171"/>
      <c r="V22" s="158"/>
      <c r="W22" s="161">
        <v>2.6177115199895924E-2</v>
      </c>
      <c r="X22" s="5"/>
      <c r="Y22" s="5"/>
      <c r="Z22" s="5"/>
      <c r="AA22" s="5"/>
    </row>
    <row r="23" spans="2:27">
      <c r="B23" s="43"/>
      <c r="C23" s="5"/>
      <c r="D23" s="5"/>
      <c r="E23" s="5"/>
      <c r="F23" s="5"/>
      <c r="G23" s="5"/>
      <c r="H23" s="5"/>
      <c r="I23" s="5"/>
      <c r="J23" s="55"/>
      <c r="K23" s="56"/>
      <c r="L23" s="56"/>
      <c r="M23" s="56"/>
      <c r="N23" s="56"/>
      <c r="O23" s="56"/>
      <c r="P23" s="56"/>
      <c r="Q23" s="56"/>
      <c r="R23" s="56"/>
      <c r="S23" s="56"/>
      <c r="T23" s="56"/>
      <c r="U23" s="56"/>
      <c r="V23" s="5"/>
      <c r="W23" s="5"/>
      <c r="X23" s="5"/>
      <c r="Y23" s="5"/>
      <c r="Z23" s="5"/>
      <c r="AA23" s="5"/>
    </row>
    <row r="24" spans="2:27">
      <c r="B24" s="5"/>
      <c r="C24" s="5"/>
      <c r="D24" s="5"/>
      <c r="E24" s="5"/>
      <c r="F24" s="5"/>
      <c r="G24" s="5"/>
      <c r="H24" s="5"/>
      <c r="I24" s="57"/>
      <c r="J24" s="57"/>
      <c r="K24" s="42"/>
      <c r="L24" s="42"/>
      <c r="M24" s="42"/>
      <c r="N24" s="42"/>
      <c r="O24" s="42"/>
      <c r="P24" s="42"/>
      <c r="Q24" s="42"/>
      <c r="R24" s="42"/>
      <c r="S24" s="42"/>
      <c r="T24" s="42"/>
      <c r="U24" s="42"/>
      <c r="V24" s="57"/>
      <c r="W24" s="5"/>
      <c r="X24" s="5"/>
      <c r="Y24" s="5"/>
      <c r="Z24" s="5"/>
      <c r="AA24" s="5"/>
    </row>
    <row r="25" spans="2:27">
      <c r="B25" s="38" t="s">
        <v>67</v>
      </c>
      <c r="C25" s="5"/>
      <c r="D25" s="125" t="s">
        <v>96</v>
      </c>
      <c r="E25" s="5"/>
      <c r="F25" s="5"/>
      <c r="G25" s="5"/>
      <c r="H25" s="5"/>
      <c r="I25" s="43"/>
      <c r="J25" s="42"/>
      <c r="K25" s="42"/>
      <c r="L25" s="42"/>
      <c r="M25" s="42"/>
      <c r="N25" s="42"/>
      <c r="O25" s="42"/>
      <c r="P25" s="42"/>
      <c r="Q25" s="42"/>
      <c r="R25" s="42"/>
      <c r="S25" s="42"/>
      <c r="T25" s="42"/>
      <c r="U25" s="42"/>
      <c r="V25" s="57"/>
      <c r="W25" s="5"/>
      <c r="X25" s="5"/>
      <c r="Y25" s="5"/>
      <c r="Z25" s="5"/>
      <c r="AA25" s="5"/>
    </row>
    <row r="26" spans="2:27" ht="28.5" customHeight="1">
      <c r="B26" s="46" t="s">
        <v>16</v>
      </c>
      <c r="C26" s="46" t="s">
        <v>19</v>
      </c>
      <c r="D26" s="46" t="s">
        <v>20</v>
      </c>
      <c r="E26" s="46" t="s">
        <v>21</v>
      </c>
      <c r="F26" s="46" t="s">
        <v>22</v>
      </c>
      <c r="G26" s="46" t="s">
        <v>23</v>
      </c>
      <c r="H26" s="46" t="s">
        <v>24</v>
      </c>
      <c r="I26" s="46" t="s">
        <v>25</v>
      </c>
      <c r="J26" s="46" t="s">
        <v>26</v>
      </c>
      <c r="K26" s="46" t="s">
        <v>28</v>
      </c>
      <c r="L26" s="46" t="s">
        <v>29</v>
      </c>
      <c r="M26" s="46" t="s">
        <v>48</v>
      </c>
      <c r="N26" s="46" t="s">
        <v>57</v>
      </c>
      <c r="O26" s="46" t="s">
        <v>92</v>
      </c>
      <c r="P26" s="46" t="s">
        <v>97</v>
      </c>
      <c r="Q26" s="46" t="s">
        <v>98</v>
      </c>
      <c r="R26" s="46" t="s">
        <v>101</v>
      </c>
      <c r="S26" s="46" t="s">
        <v>102</v>
      </c>
      <c r="T26" s="46" t="s">
        <v>103</v>
      </c>
      <c r="U26" s="46" t="s">
        <v>105</v>
      </c>
      <c r="V26" s="42"/>
      <c r="W26" s="48" t="s">
        <v>70</v>
      </c>
      <c r="X26" s="46" t="s">
        <v>43</v>
      </c>
      <c r="Y26" s="48" t="s">
        <v>71</v>
      </c>
      <c r="Z26" s="48" t="s">
        <v>44</v>
      </c>
      <c r="AA26" s="48" t="s">
        <v>72</v>
      </c>
    </row>
    <row r="27" spans="2:27">
      <c r="B27" s="49" t="s">
        <v>5</v>
      </c>
      <c r="C27" s="58">
        <v>7100.5872459196808</v>
      </c>
      <c r="D27" s="58">
        <v>7113.3620477145605</v>
      </c>
      <c r="E27" s="58">
        <v>7233.1808783424003</v>
      </c>
      <c r="F27" s="58">
        <v>7335.3792927014401</v>
      </c>
      <c r="G27" s="58">
        <v>7590.8753285990397</v>
      </c>
      <c r="H27" s="58">
        <v>7598.3640055132801</v>
      </c>
      <c r="I27" s="58">
        <v>7700.1219094655999</v>
      </c>
      <c r="J27" s="58">
        <v>7838.8826875824006</v>
      </c>
      <c r="K27" s="58">
        <v>7905.8402694038405</v>
      </c>
      <c r="L27" s="58">
        <v>8075.4367759910401</v>
      </c>
      <c r="M27" s="58">
        <v>8110.6776085286401</v>
      </c>
      <c r="N27" s="58">
        <v>8119.9283270697606</v>
      </c>
      <c r="O27" s="58">
        <v>8230.4964391564808</v>
      </c>
      <c r="P27" s="58">
        <v>8523.8763700319996</v>
      </c>
      <c r="Q27" s="58">
        <v>8434.4527574678414</v>
      </c>
      <c r="R27" s="58">
        <v>8405.819581031039</v>
      </c>
      <c r="S27" s="58">
        <v>8559.9982233830397</v>
      </c>
      <c r="T27" s="58">
        <v>8559.9982233830397</v>
      </c>
      <c r="U27" s="58">
        <v>8792.5877181311989</v>
      </c>
      <c r="V27" s="5"/>
      <c r="W27" s="156">
        <v>2.7171675586661115E-2</v>
      </c>
      <c r="X27" s="58">
        <v>8496.8290310593911</v>
      </c>
      <c r="Y27" s="156">
        <v>3.480812500648045E-2</v>
      </c>
      <c r="Z27" s="58">
        <v>8508.6053425990394</v>
      </c>
      <c r="AA27" s="156">
        <v>3.3375901701584179E-2</v>
      </c>
    </row>
    <row r="28" spans="2:27">
      <c r="B28" s="51" t="s">
        <v>0</v>
      </c>
      <c r="C28" s="59">
        <v>7359.6073650710396</v>
      </c>
      <c r="D28" s="59">
        <v>7402.7773849296</v>
      </c>
      <c r="E28" s="59">
        <v>7507.6188617289599</v>
      </c>
      <c r="F28" s="59">
        <v>7611.1388073081598</v>
      </c>
      <c r="G28" s="59">
        <v>7753.4236686787208</v>
      </c>
      <c r="H28" s="59">
        <v>7846.8118749033601</v>
      </c>
      <c r="I28" s="59">
        <v>7970.5952991916811</v>
      </c>
      <c r="J28" s="59">
        <v>8117.7257750361596</v>
      </c>
      <c r="K28" s="59">
        <v>8199.2202002793601</v>
      </c>
      <c r="L28" s="59">
        <v>8348.5532281574397</v>
      </c>
      <c r="M28" s="59">
        <v>8427.4045909603192</v>
      </c>
      <c r="N28" s="59">
        <v>8395.2473312697603</v>
      </c>
      <c r="O28" s="59">
        <v>8357.3634362918401</v>
      </c>
      <c r="P28" s="59">
        <v>8746.3341254255993</v>
      </c>
      <c r="Q28" s="59">
        <v>8702.2830847536006</v>
      </c>
      <c r="R28" s="59">
        <v>8745.0125942054401</v>
      </c>
      <c r="S28" s="59">
        <v>8644.5762214732804</v>
      </c>
      <c r="T28" s="59">
        <v>8852.9376438518393</v>
      </c>
      <c r="U28" s="59">
        <v>9043.23813955488</v>
      </c>
      <c r="V28" s="57"/>
      <c r="W28" s="157">
        <v>2.149574563367675E-2</v>
      </c>
      <c r="X28" s="59">
        <v>8738.2287339419527</v>
      </c>
      <c r="Y28" s="157">
        <v>3.490517528205439E-2</v>
      </c>
      <c r="Z28" s="59">
        <v>8747.5088198435187</v>
      </c>
      <c r="AA28" s="157">
        <v>3.3807261678948673E-2</v>
      </c>
    </row>
    <row r="29" spans="2:27">
      <c r="B29" s="49" t="s">
        <v>6</v>
      </c>
      <c r="C29" s="58">
        <v>7022.6169039302395</v>
      </c>
      <c r="D29" s="58">
        <v>7019.5333310832002</v>
      </c>
      <c r="E29" s="58">
        <v>7205.4287227190398</v>
      </c>
      <c r="F29" s="58">
        <v>7276.3508982009598</v>
      </c>
      <c r="G29" s="58">
        <v>7345.9515424627198</v>
      </c>
      <c r="H29" s="58">
        <v>7460.0437378031993</v>
      </c>
      <c r="I29" s="58">
        <v>7630.9617756105599</v>
      </c>
      <c r="J29" s="58">
        <v>7710.2536488201604</v>
      </c>
      <c r="K29" s="58">
        <v>7828.3104378211201</v>
      </c>
      <c r="L29" s="58">
        <v>7955.6179453632003</v>
      </c>
      <c r="M29" s="58">
        <v>8056.05431809536</v>
      </c>
      <c r="N29" s="58">
        <v>8028.3021624720004</v>
      </c>
      <c r="O29" s="58">
        <v>8111.5586293420802</v>
      </c>
      <c r="P29" s="58">
        <v>8344.1481240902394</v>
      </c>
      <c r="Q29" s="58">
        <v>8334.4568951423989</v>
      </c>
      <c r="R29" s="58">
        <v>8205.3873459734405</v>
      </c>
      <c r="S29" s="58">
        <v>8205.3873459734405</v>
      </c>
      <c r="T29" s="58">
        <v>8481.5873709868811</v>
      </c>
      <c r="U29" s="58">
        <v>8734.8808548508805</v>
      </c>
      <c r="V29" s="5"/>
      <c r="W29" s="156">
        <v>2.9863924379349704E-2</v>
      </c>
      <c r="X29" s="58">
        <v>8314.1934164332797</v>
      </c>
      <c r="Y29" s="156">
        <v>5.0598707216276351E-2</v>
      </c>
      <c r="Z29" s="58">
        <v>8297.4540209779207</v>
      </c>
      <c r="AA29" s="156">
        <v>5.2718199193034589E-2</v>
      </c>
    </row>
    <row r="30" spans="2:27">
      <c r="B30" s="51" t="s">
        <v>7</v>
      </c>
      <c r="C30" s="59">
        <v>7013.8066957958399</v>
      </c>
      <c r="D30" s="59">
        <v>7056.0956948409603</v>
      </c>
      <c r="E30" s="59">
        <v>7241.1100656633598</v>
      </c>
      <c r="F30" s="59">
        <v>7259.1709923388798</v>
      </c>
      <c r="G30" s="59">
        <v>7305.8650954511995</v>
      </c>
      <c r="H30" s="59">
        <v>7395.2887080153596</v>
      </c>
      <c r="I30" s="59">
        <v>7680.2989411631997</v>
      </c>
      <c r="J30" s="59">
        <v>7780.7353138953604</v>
      </c>
      <c r="K30" s="59">
        <v>7888.6603635417596</v>
      </c>
      <c r="L30" s="59">
        <v>8047.2441099609596</v>
      </c>
      <c r="M30" s="59">
        <v>8074.115244770881</v>
      </c>
      <c r="N30" s="59">
        <v>8094.3787234800011</v>
      </c>
      <c r="O30" s="59">
        <v>8262.2131884403188</v>
      </c>
      <c r="P30" s="59">
        <v>8412.4272371318384</v>
      </c>
      <c r="Q30" s="59">
        <v>8448.9896008896012</v>
      </c>
      <c r="R30" s="59">
        <v>8333.5758743289607</v>
      </c>
      <c r="S30" s="59">
        <v>8333.5758743289607</v>
      </c>
      <c r="T30" s="59">
        <v>8680.6980748243204</v>
      </c>
      <c r="U30" s="166"/>
      <c r="V30" s="5"/>
      <c r="W30" s="157"/>
      <c r="X30" s="59">
        <v>8441.8533323007377</v>
      </c>
      <c r="Y30" s="157"/>
      <c r="Z30" s="59">
        <v>8449.2832744940806</v>
      </c>
      <c r="AA30" s="157"/>
    </row>
    <row r="31" spans="2:27">
      <c r="B31" s="49" t="s">
        <v>8</v>
      </c>
      <c r="C31" s="58">
        <v>6938.9199266534406</v>
      </c>
      <c r="D31" s="58">
        <v>6933.6338017728003</v>
      </c>
      <c r="E31" s="58">
        <v>7090.4555065651202</v>
      </c>
      <c r="F31" s="58">
        <v>7234.0618991558404</v>
      </c>
      <c r="G31" s="58">
        <v>7225.6922014281599</v>
      </c>
      <c r="H31" s="58">
        <v>7395.7292184220796</v>
      </c>
      <c r="I31" s="58">
        <v>7587.3512453452804</v>
      </c>
      <c r="J31" s="58">
        <v>7664.8810769279999</v>
      </c>
      <c r="K31" s="58">
        <v>7793.5101156902401</v>
      </c>
      <c r="L31" s="58">
        <v>7950.7723308892801</v>
      </c>
      <c r="M31" s="58">
        <v>8037.1123706063991</v>
      </c>
      <c r="N31" s="58">
        <v>8046.8035995542396</v>
      </c>
      <c r="O31" s="58">
        <v>8207.5898980070415</v>
      </c>
      <c r="P31" s="58">
        <v>8246.795324205119</v>
      </c>
      <c r="Q31" s="58">
        <v>8376.7458941875211</v>
      </c>
      <c r="R31" s="58">
        <v>8328.2897494483204</v>
      </c>
      <c r="S31" s="58">
        <v>8328.2897494483204</v>
      </c>
      <c r="T31" s="58">
        <v>8616.3835554431989</v>
      </c>
      <c r="U31" s="150"/>
      <c r="V31" s="5"/>
      <c r="W31" s="156"/>
      <c r="X31" s="58">
        <v>8379.3008545464945</v>
      </c>
      <c r="Y31" s="156"/>
      <c r="Z31" s="58">
        <v>8424.3210181132799</v>
      </c>
      <c r="AA31" s="156"/>
    </row>
    <row r="32" spans="2:27">
      <c r="B32" s="51" t="s">
        <v>9</v>
      </c>
      <c r="C32" s="59">
        <v>6663.16041204672</v>
      </c>
      <c r="D32" s="59">
        <v>6625.7170274755199</v>
      </c>
      <c r="E32" s="59">
        <v>6845.9722308355203</v>
      </c>
      <c r="F32" s="59">
        <v>6952.5757492617604</v>
      </c>
      <c r="G32" s="59">
        <v>6910.2867502166409</v>
      </c>
      <c r="H32" s="59">
        <v>6973.7202487843197</v>
      </c>
      <c r="I32" s="59">
        <v>7274.5888565740797</v>
      </c>
      <c r="J32" s="59">
        <v>7318.6398972460802</v>
      </c>
      <c r="K32" s="59">
        <v>7484.2718101728005</v>
      </c>
      <c r="L32" s="59">
        <v>7557.3965376883198</v>
      </c>
      <c r="M32" s="59">
        <v>7662.6785248943997</v>
      </c>
      <c r="N32" s="59">
        <v>7750.7806062384007</v>
      </c>
      <c r="O32" s="59">
        <v>7942.8431435683196</v>
      </c>
      <c r="P32" s="59">
        <v>7937.1165082809603</v>
      </c>
      <c r="Q32" s="59">
        <v>8035.7908393862399</v>
      </c>
      <c r="R32" s="59">
        <v>8044.1605371139203</v>
      </c>
      <c r="S32" s="59">
        <v>8044.1605371139203</v>
      </c>
      <c r="T32" s="59">
        <v>8344.1481240902394</v>
      </c>
      <c r="U32" s="166"/>
      <c r="V32" s="57"/>
      <c r="W32" s="157"/>
      <c r="X32" s="59">
        <v>8081.0753091970564</v>
      </c>
      <c r="Y32" s="157"/>
      <c r="Z32" s="59">
        <v>8144.1563994393609</v>
      </c>
      <c r="AA32" s="157"/>
    </row>
    <row r="33" spans="2:27">
      <c r="B33" s="49" t="s">
        <v>10</v>
      </c>
      <c r="C33" s="58">
        <v>6878.5700009328002</v>
      </c>
      <c r="D33" s="58">
        <v>6793.5514924358404</v>
      </c>
      <c r="E33" s="58">
        <v>7005.8775084748804</v>
      </c>
      <c r="F33" s="58">
        <v>7170.6284005881598</v>
      </c>
      <c r="G33" s="58">
        <v>7165.7827861142405</v>
      </c>
      <c r="H33" s="58">
        <v>7257.4089507120007</v>
      </c>
      <c r="I33" s="58">
        <v>7519.9531531171206</v>
      </c>
      <c r="J33" s="58">
        <v>7545.062246300161</v>
      </c>
      <c r="K33" s="58">
        <v>7737.5652940368</v>
      </c>
      <c r="L33" s="58">
        <v>7827.4294170076801</v>
      </c>
      <c r="M33" s="58">
        <v>7873.2424993065597</v>
      </c>
      <c r="N33" s="58">
        <v>7988.6562258672002</v>
      </c>
      <c r="O33" s="58">
        <v>8194.8150962121599</v>
      </c>
      <c r="P33" s="58">
        <v>8203.6253043465604</v>
      </c>
      <c r="Q33" s="58">
        <v>8285.560239996481</v>
      </c>
      <c r="R33" s="58">
        <v>8270.5828861680002</v>
      </c>
      <c r="S33" s="58">
        <v>8270.5828861680002</v>
      </c>
      <c r="T33" s="58">
        <v>8576.2971084316796</v>
      </c>
      <c r="U33" s="150"/>
      <c r="V33" s="5"/>
      <c r="W33" s="156"/>
      <c r="X33" s="58">
        <v>8321.3296850221432</v>
      </c>
      <c r="Y33" s="156"/>
      <c r="Z33" s="58">
        <v>8372.4876269225588</v>
      </c>
      <c r="AA33" s="156"/>
    </row>
    <row r="34" spans="2:27">
      <c r="B34" s="51" t="s">
        <v>11</v>
      </c>
      <c r="C34" s="59">
        <v>6701.0443070246401</v>
      </c>
      <c r="D34" s="59">
        <v>6638.9323396771197</v>
      </c>
      <c r="E34" s="59">
        <v>6828.7923249734404</v>
      </c>
      <c r="F34" s="59">
        <v>6968.8746343103994</v>
      </c>
      <c r="G34" s="59">
        <v>7051.6905907737601</v>
      </c>
      <c r="H34" s="59">
        <v>7049.4880387401599</v>
      </c>
      <c r="I34" s="59">
        <v>7290.8877416227206</v>
      </c>
      <c r="J34" s="59">
        <v>7349.0351153097599</v>
      </c>
      <c r="K34" s="59">
        <v>7532.7279549120003</v>
      </c>
      <c r="L34" s="59">
        <v>7603.2096199872003</v>
      </c>
      <c r="M34" s="59">
        <v>7641.9745357785596</v>
      </c>
      <c r="N34" s="59">
        <v>7711.5751800403195</v>
      </c>
      <c r="O34" s="59">
        <v>7974.5598928521595</v>
      </c>
      <c r="P34" s="59">
        <v>7935.7949770608002</v>
      </c>
      <c r="Q34" s="59">
        <v>8010.2412357964795</v>
      </c>
      <c r="R34" s="59">
        <v>7923.9011960793605</v>
      </c>
      <c r="S34" s="59">
        <v>7923.9011960793605</v>
      </c>
      <c r="T34" s="59">
        <v>8283.3576879628799</v>
      </c>
      <c r="U34" s="166"/>
      <c r="V34" s="5"/>
      <c r="W34" s="157"/>
      <c r="X34" s="59">
        <v>8015.4392585957758</v>
      </c>
      <c r="Y34" s="157"/>
      <c r="Z34" s="59">
        <v>8043.7200267072003</v>
      </c>
      <c r="AA34" s="157"/>
    </row>
    <row r="35" spans="2:27">
      <c r="B35" s="49" t="s">
        <v>12</v>
      </c>
      <c r="C35" s="58">
        <v>7007.6395501017596</v>
      </c>
      <c r="D35" s="58">
        <v>6951.2542180415994</v>
      </c>
      <c r="E35" s="58">
        <v>7115.5645997481597</v>
      </c>
      <c r="F35" s="58">
        <v>7293.0902936563198</v>
      </c>
      <c r="G35" s="58">
        <v>7409.8255514371203</v>
      </c>
      <c r="H35" s="58">
        <v>7396.1697288288005</v>
      </c>
      <c r="I35" s="58">
        <v>7635.8073900844802</v>
      </c>
      <c r="J35" s="58">
        <v>7681.6204723833607</v>
      </c>
      <c r="K35" s="58">
        <v>7863.9917807654401</v>
      </c>
      <c r="L35" s="58">
        <v>7954.7369245497603</v>
      </c>
      <c r="M35" s="58">
        <v>7997.4664340016006</v>
      </c>
      <c r="N35" s="58">
        <v>8089.9736194128009</v>
      </c>
      <c r="O35" s="58">
        <v>8304.0616770787201</v>
      </c>
      <c r="P35" s="58">
        <v>8277.1905422687996</v>
      </c>
      <c r="Q35" s="58">
        <v>8327.4087286348804</v>
      </c>
      <c r="R35" s="58">
        <v>8256.9270635596804</v>
      </c>
      <c r="S35" s="58">
        <v>8256.9270635596804</v>
      </c>
      <c r="T35" s="58">
        <v>8602.727732834881</v>
      </c>
      <c r="U35" s="150"/>
      <c r="V35" s="5"/>
      <c r="W35" s="156"/>
      <c r="X35" s="58">
        <v>8344.2362261715843</v>
      </c>
      <c r="Y35" s="156"/>
      <c r="Z35" s="58">
        <v>8372.1939533180794</v>
      </c>
      <c r="AA35" s="156"/>
    </row>
    <row r="36" spans="2:27">
      <c r="B36" s="51" t="s">
        <v>2</v>
      </c>
      <c r="C36" s="59">
        <v>7107.6354124272002</v>
      </c>
      <c r="D36" s="59">
        <v>7057.8577364678404</v>
      </c>
      <c r="E36" s="59">
        <v>7221.2870973609606</v>
      </c>
      <c r="F36" s="59">
        <v>7495.7250807475202</v>
      </c>
      <c r="G36" s="59">
        <v>7536.6925485724796</v>
      </c>
      <c r="H36" s="59">
        <v>7613.7818697484799</v>
      </c>
      <c r="I36" s="59">
        <v>7792.6290948768001</v>
      </c>
      <c r="J36" s="59">
        <v>7793.9506260969601</v>
      </c>
      <c r="K36" s="59">
        <v>7985.5726530201591</v>
      </c>
      <c r="L36" s="59">
        <v>8121.6903686966398</v>
      </c>
      <c r="M36" s="59">
        <v>8198.779689872641</v>
      </c>
      <c r="N36" s="59">
        <v>8315.5149476534407</v>
      </c>
      <c r="O36" s="59">
        <v>8530.484026132799</v>
      </c>
      <c r="P36" s="59">
        <v>8391.7232480160001</v>
      </c>
      <c r="Q36" s="59">
        <v>8505.3749329497605</v>
      </c>
      <c r="R36" s="59">
        <v>8445.9060280425601</v>
      </c>
      <c r="S36" s="59">
        <v>8445.9060280425601</v>
      </c>
      <c r="T36" s="59">
        <v>8754.7038231532806</v>
      </c>
      <c r="U36" s="166"/>
      <c r="V36" s="5"/>
      <c r="W36" s="157"/>
      <c r="X36" s="59">
        <v>8508.7228120408327</v>
      </c>
      <c r="Y36" s="157"/>
      <c r="Z36" s="59">
        <v>8548.8386264128003</v>
      </c>
      <c r="AA36" s="157"/>
    </row>
    <row r="37" spans="2:27">
      <c r="B37" s="49" t="s">
        <v>3</v>
      </c>
      <c r="C37" s="58">
        <v>6499.2905407468807</v>
      </c>
      <c r="D37" s="58">
        <v>6501.0525823737598</v>
      </c>
      <c r="E37" s="58">
        <v>6641.5754021174398</v>
      </c>
      <c r="F37" s="58">
        <v>7184.7247336031996</v>
      </c>
      <c r="G37" s="58">
        <v>6942.0034995004798</v>
      </c>
      <c r="H37" s="58">
        <v>7007.1990396950396</v>
      </c>
      <c r="I37" s="58">
        <v>7123.0532766624001</v>
      </c>
      <c r="J37" s="58">
        <v>7446.3879151948804</v>
      </c>
      <c r="K37" s="58">
        <v>7353.8807297836802</v>
      </c>
      <c r="L37" s="58">
        <v>7476.7831332585602</v>
      </c>
      <c r="M37" s="58">
        <v>7473.69956041152</v>
      </c>
      <c r="N37" s="58">
        <v>7882.9337282544002</v>
      </c>
      <c r="O37" s="58">
        <v>7790.4265428432</v>
      </c>
      <c r="P37" s="58">
        <v>7726.5525338688003</v>
      </c>
      <c r="Q37" s="58">
        <v>7804.9633862649607</v>
      </c>
      <c r="R37" s="58">
        <v>7808.48746951872</v>
      </c>
      <c r="S37" s="58">
        <v>7808.48746951872</v>
      </c>
      <c r="T37" s="58">
        <v>8045.0415579273604</v>
      </c>
      <c r="U37" s="150"/>
      <c r="V37" s="5"/>
      <c r="W37" s="156"/>
      <c r="X37" s="58">
        <v>7838.7064834197126</v>
      </c>
      <c r="Y37" s="156"/>
      <c r="Z37" s="58">
        <v>7887.3388323215995</v>
      </c>
      <c r="AA37" s="156"/>
    </row>
    <row r="38" spans="2:27">
      <c r="B38" s="51" t="s">
        <v>4</v>
      </c>
      <c r="C38" s="59">
        <v>7261.8140547792</v>
      </c>
      <c r="D38" s="59">
        <v>7318.6398972460802</v>
      </c>
      <c r="E38" s="59">
        <v>7483.8312997660805</v>
      </c>
      <c r="F38" s="59">
        <v>7804.9633862649607</v>
      </c>
      <c r="G38" s="59">
        <v>7786.9024595894407</v>
      </c>
      <c r="H38" s="59">
        <v>7853.8600414108805</v>
      </c>
      <c r="I38" s="59">
        <v>7966.6307055312009</v>
      </c>
      <c r="J38" s="59">
        <v>8105.8319940547208</v>
      </c>
      <c r="K38" s="59">
        <v>8255.1650219328003</v>
      </c>
      <c r="L38" s="59">
        <v>8364.8521132060796</v>
      </c>
      <c r="M38" s="59">
        <v>8301.4186146384</v>
      </c>
      <c r="N38" s="59">
        <v>8546.7829111814408</v>
      </c>
      <c r="O38" s="59">
        <v>8720.7845218358398</v>
      </c>
      <c r="P38" s="59">
        <v>8684.6626684847997</v>
      </c>
      <c r="Q38" s="59">
        <v>8726.9516675299201</v>
      </c>
      <c r="R38" s="59">
        <v>8754.7038231532806</v>
      </c>
      <c r="S38" s="59">
        <v>8754.7038231532806</v>
      </c>
      <c r="T38" s="59">
        <v>9015.0454735248004</v>
      </c>
      <c r="U38" s="166"/>
      <c r="V38" s="5"/>
      <c r="W38" s="157"/>
      <c r="X38" s="59">
        <v>8787.2134911692156</v>
      </c>
      <c r="Y38" s="157"/>
      <c r="Z38" s="59">
        <v>8841.4843732771205</v>
      </c>
      <c r="AA38" s="157"/>
    </row>
    <row r="39" spans="2:27">
      <c r="B39" s="53" t="s">
        <v>1</v>
      </c>
      <c r="C39" s="60">
        <v>83554.692415429439</v>
      </c>
      <c r="D39" s="60">
        <v>83412.407554058867</v>
      </c>
      <c r="E39" s="60">
        <v>85420.694498295357</v>
      </c>
      <c r="F39" s="60">
        <v>87586.68416813761</v>
      </c>
      <c r="G39" s="60">
        <v>88024.992022824008</v>
      </c>
      <c r="H39" s="60">
        <v>88847.865462576956</v>
      </c>
      <c r="I39" s="60">
        <v>91172.879389245121</v>
      </c>
      <c r="J39" s="60">
        <v>92353.006768848019</v>
      </c>
      <c r="K39" s="60">
        <v>93828.716631360003</v>
      </c>
      <c r="L39" s="60">
        <v>95283.722504756166</v>
      </c>
      <c r="M39" s="60">
        <v>95854.623991865272</v>
      </c>
      <c r="N39" s="60">
        <v>96970.87736249376</v>
      </c>
      <c r="O39" s="60">
        <v>98627.196491760973</v>
      </c>
      <c r="P39" s="60">
        <v>99430.246963211524</v>
      </c>
      <c r="Q39" s="60">
        <v>99993.219262999701</v>
      </c>
      <c r="R39" s="60">
        <v>99522.754148622713</v>
      </c>
      <c r="S39" s="60">
        <v>99576.496418242561</v>
      </c>
      <c r="T39" s="60">
        <v>102812.92637641441</v>
      </c>
      <c r="U39" s="163"/>
      <c r="V39" s="5"/>
      <c r="W39" s="161">
        <v>2.6177115199895854E-2</v>
      </c>
      <c r="X39" s="60">
        <v>100267.12863389817</v>
      </c>
      <c r="Y39" s="161">
        <v>4.010400250160373E-2</v>
      </c>
      <c r="Z39" s="60">
        <v>100637.39231442659</v>
      </c>
      <c r="AA39" s="161">
        <v>3.9967120857855809E-2</v>
      </c>
    </row>
    <row r="40" spans="2:27">
      <c r="B40" s="43"/>
      <c r="C40" s="5"/>
      <c r="D40" s="5"/>
      <c r="E40" s="5"/>
      <c r="F40" s="5"/>
      <c r="G40" s="5"/>
      <c r="H40" s="5"/>
      <c r="I40" s="5"/>
      <c r="J40" s="5"/>
      <c r="K40" s="5"/>
      <c r="L40" s="5"/>
      <c r="M40" s="5"/>
      <c r="N40" s="5"/>
      <c r="O40" s="5"/>
      <c r="P40" s="5"/>
      <c r="Q40" s="5"/>
      <c r="R40" s="5"/>
      <c r="S40" s="5"/>
      <c r="T40" s="5"/>
      <c r="U40" s="5"/>
      <c r="V40" s="5"/>
      <c r="W40" s="5"/>
      <c r="X40" s="5"/>
    </row>
    <row r="41" spans="2:27">
      <c r="B41" s="5"/>
      <c r="C41" s="5"/>
      <c r="D41" s="5"/>
      <c r="E41" s="5"/>
      <c r="F41" s="5"/>
      <c r="G41" s="5"/>
      <c r="H41" s="5"/>
      <c r="I41" s="61"/>
      <c r="J41" s="61"/>
      <c r="K41" s="61"/>
      <c r="L41" s="61"/>
      <c r="M41" s="61"/>
      <c r="N41" s="61"/>
      <c r="O41" s="61"/>
      <c r="P41" s="61"/>
      <c r="Q41" s="61"/>
      <c r="R41" s="61"/>
      <c r="S41" s="61"/>
      <c r="T41" s="61"/>
      <c r="U41" s="61"/>
      <c r="V41" s="5"/>
      <c r="W41" s="5"/>
      <c r="X41" s="36"/>
    </row>
    <row r="42" spans="2:27">
      <c r="B42" s="38" t="s">
        <v>68</v>
      </c>
      <c r="C42" s="44"/>
      <c r="D42" s="125" t="s">
        <v>96</v>
      </c>
      <c r="E42" s="44"/>
      <c r="F42" s="44"/>
      <c r="G42" s="44"/>
      <c r="H42" s="44"/>
      <c r="I42" s="44"/>
      <c r="J42" s="45"/>
      <c r="K42" s="62"/>
      <c r="L42" s="62"/>
      <c r="M42" s="62"/>
      <c r="N42" s="62"/>
      <c r="O42" s="62"/>
      <c r="P42" s="62"/>
      <c r="Q42" s="62"/>
      <c r="R42" s="62"/>
      <c r="S42" s="62"/>
      <c r="T42" s="62"/>
      <c r="U42" s="62"/>
      <c r="V42" s="63"/>
      <c r="W42" s="63"/>
      <c r="X42" s="63"/>
      <c r="Y42" s="63"/>
      <c r="Z42" s="63"/>
      <c r="AA42" s="154"/>
    </row>
    <row r="43" spans="2:27" ht="46.5">
      <c r="B43" s="46"/>
      <c r="C43" s="46" t="s">
        <v>19</v>
      </c>
      <c r="D43" s="46" t="s">
        <v>20</v>
      </c>
      <c r="E43" s="46" t="s">
        <v>21</v>
      </c>
      <c r="F43" s="46" t="s">
        <v>22</v>
      </c>
      <c r="G43" s="46" t="s">
        <v>23</v>
      </c>
      <c r="H43" s="46" t="s">
        <v>24</v>
      </c>
      <c r="I43" s="46" t="s">
        <v>25</v>
      </c>
      <c r="J43" s="46" t="s">
        <v>26</v>
      </c>
      <c r="K43" s="46" t="s">
        <v>28</v>
      </c>
      <c r="L43" s="46" t="s">
        <v>29</v>
      </c>
      <c r="M43" s="46" t="s">
        <v>48</v>
      </c>
      <c r="N43" s="46" t="s">
        <v>57</v>
      </c>
      <c r="O43" s="46" t="s">
        <v>92</v>
      </c>
      <c r="P43" s="46" t="s">
        <v>97</v>
      </c>
      <c r="Q43" s="46" t="s">
        <v>98</v>
      </c>
      <c r="R43" s="46" t="s">
        <v>101</v>
      </c>
      <c r="S43" s="46" t="s">
        <v>102</v>
      </c>
      <c r="T43" s="46" t="s">
        <v>103</v>
      </c>
      <c r="U43" s="46" t="s">
        <v>105</v>
      </c>
      <c r="V43" s="63"/>
      <c r="W43" s="48" t="s">
        <v>70</v>
      </c>
      <c r="X43" s="48" t="s">
        <v>43</v>
      </c>
      <c r="Y43" s="48" t="s">
        <v>71</v>
      </c>
      <c r="Z43" s="48" t="s">
        <v>44</v>
      </c>
      <c r="AA43" s="48" t="s">
        <v>72</v>
      </c>
    </row>
    <row r="44" spans="2:27">
      <c r="B44" s="49" t="s">
        <v>5</v>
      </c>
      <c r="C44" s="58">
        <v>7100.5872459196808</v>
      </c>
      <c r="D44" s="58">
        <v>7113.3620477145605</v>
      </c>
      <c r="E44" s="58">
        <v>7233.1808783424003</v>
      </c>
      <c r="F44" s="58">
        <v>7335.3792927014401</v>
      </c>
      <c r="G44" s="58">
        <v>7590.8753285990397</v>
      </c>
      <c r="H44" s="58">
        <v>7598.3640055132801</v>
      </c>
      <c r="I44" s="58">
        <v>7700.1219094655999</v>
      </c>
      <c r="J44" s="58">
        <v>7838.8826875824006</v>
      </c>
      <c r="K44" s="58">
        <v>7905.8402694038405</v>
      </c>
      <c r="L44" s="58">
        <v>8075.4367759910401</v>
      </c>
      <c r="M44" s="58">
        <v>8110.6776085286401</v>
      </c>
      <c r="N44" s="58">
        <v>8119.9283270697606</v>
      </c>
      <c r="O44" s="58">
        <v>8230.4964391564808</v>
      </c>
      <c r="P44" s="58">
        <v>8523.8763700319996</v>
      </c>
      <c r="Q44" s="58">
        <v>8434.4527574678414</v>
      </c>
      <c r="R44" s="58">
        <v>8405.819581031039</v>
      </c>
      <c r="S44" s="58">
        <v>8559.9982233830397</v>
      </c>
      <c r="T44" s="58">
        <v>8559.9982233830397</v>
      </c>
      <c r="U44" s="58">
        <v>8792.5877181311989</v>
      </c>
      <c r="V44" s="5"/>
      <c r="W44" s="167">
        <v>2.7171675586661115E-2</v>
      </c>
      <c r="X44" s="58">
        <v>8496.8290310593911</v>
      </c>
      <c r="Y44" s="156">
        <v>3.480812500648045E-2</v>
      </c>
      <c r="Z44" s="58">
        <v>8508.6053425990394</v>
      </c>
      <c r="AA44" s="156">
        <v>3.3375901701584221E-2</v>
      </c>
    </row>
    <row r="45" spans="2:27">
      <c r="B45" s="51" t="s">
        <v>0</v>
      </c>
      <c r="C45" s="59">
        <v>14460.19461099072</v>
      </c>
      <c r="D45" s="59">
        <v>14516.13943264416</v>
      </c>
      <c r="E45" s="59">
        <v>14740.799740071361</v>
      </c>
      <c r="F45" s="59">
        <v>14946.5181000096</v>
      </c>
      <c r="G45" s="59">
        <v>15344.298997277761</v>
      </c>
      <c r="H45" s="59">
        <v>15445.17588041664</v>
      </c>
      <c r="I45" s="59">
        <v>15670.717208657281</v>
      </c>
      <c r="J45" s="59">
        <v>15956.60846261856</v>
      </c>
      <c r="K45" s="59">
        <v>16105.060469683202</v>
      </c>
      <c r="L45" s="59">
        <v>16423.99000414848</v>
      </c>
      <c r="M45" s="59">
        <v>16538.082199488959</v>
      </c>
      <c r="N45" s="59">
        <v>16515.175658339522</v>
      </c>
      <c r="O45" s="59">
        <v>16587.859875448321</v>
      </c>
      <c r="P45" s="59">
        <v>17270.210495457599</v>
      </c>
      <c r="Q45" s="59">
        <v>17136.735842221442</v>
      </c>
      <c r="R45" s="59">
        <v>17150.832175236479</v>
      </c>
      <c r="S45" s="59">
        <v>17204.57444485632</v>
      </c>
      <c r="T45" s="59">
        <v>17412.935867234879</v>
      </c>
      <c r="U45" s="59">
        <v>17835.825857686079</v>
      </c>
      <c r="V45" s="5"/>
      <c r="W45" s="157">
        <v>2.4285967264539909E-2</v>
      </c>
      <c r="X45" s="59">
        <v>17235.05776500134</v>
      </c>
      <c r="Y45" s="157">
        <v>3.4857329802787218E-2</v>
      </c>
      <c r="Z45" s="59">
        <v>17256.114162442562</v>
      </c>
      <c r="AA45" s="157">
        <v>3.3594567686927146E-2</v>
      </c>
    </row>
    <row r="46" spans="2:27">
      <c r="B46" s="49" t="s">
        <v>6</v>
      </c>
      <c r="C46" s="58">
        <v>21482.811514920959</v>
      </c>
      <c r="D46" s="58">
        <v>21535.672763727362</v>
      </c>
      <c r="E46" s="58">
        <v>21946.228462790401</v>
      </c>
      <c r="F46" s="58">
        <v>22222.868998210561</v>
      </c>
      <c r="G46" s="58">
        <v>22690.250539740482</v>
      </c>
      <c r="H46" s="58">
        <v>22905.219618219839</v>
      </c>
      <c r="I46" s="58">
        <v>23301.678984267841</v>
      </c>
      <c r="J46" s="58">
        <v>23666.862111438721</v>
      </c>
      <c r="K46" s="58">
        <v>23933.370907504323</v>
      </c>
      <c r="L46" s="58">
        <v>24379.607949511679</v>
      </c>
      <c r="M46" s="58">
        <v>24594.13651758432</v>
      </c>
      <c r="N46" s="58">
        <v>24543.477820811524</v>
      </c>
      <c r="O46" s="58">
        <v>24699.418504790403</v>
      </c>
      <c r="P46" s="58">
        <v>25614.358619547838</v>
      </c>
      <c r="Q46" s="58">
        <v>25471.192737363839</v>
      </c>
      <c r="R46" s="58">
        <v>25356.219521209918</v>
      </c>
      <c r="S46" s="58">
        <v>25409.961790829759</v>
      </c>
      <c r="T46" s="58">
        <v>25894.523238221758</v>
      </c>
      <c r="U46" s="58">
        <v>26570.706712536958</v>
      </c>
      <c r="V46" s="5"/>
      <c r="W46" s="167">
        <v>2.6112991851385603E-2</v>
      </c>
      <c r="X46" s="58">
        <v>25549.251181434625</v>
      </c>
      <c r="Y46" s="156">
        <v>3.9979861791197058E-2</v>
      </c>
      <c r="Z46" s="58">
        <v>25553.568183420477</v>
      </c>
      <c r="AA46" s="156">
        <v>3.9804168318709143E-2</v>
      </c>
    </row>
    <row r="47" spans="2:27">
      <c r="B47" s="51" t="s">
        <v>7</v>
      </c>
      <c r="C47" s="59">
        <v>28496.618210716799</v>
      </c>
      <c r="D47" s="59">
        <v>28591.768458568324</v>
      </c>
      <c r="E47" s="59">
        <v>29187.338528453762</v>
      </c>
      <c r="F47" s="59">
        <v>29482.039990549441</v>
      </c>
      <c r="G47" s="59">
        <v>29996.11563519168</v>
      </c>
      <c r="H47" s="59">
        <v>30300.508326235198</v>
      </c>
      <c r="I47" s="59">
        <v>30981.977925431042</v>
      </c>
      <c r="J47" s="59">
        <v>31447.597425334083</v>
      </c>
      <c r="K47" s="59">
        <v>31822.031271046082</v>
      </c>
      <c r="L47" s="59">
        <v>32426.85205947264</v>
      </c>
      <c r="M47" s="59">
        <v>32668.251762355201</v>
      </c>
      <c r="N47" s="59">
        <v>32637.856544291524</v>
      </c>
      <c r="O47" s="59">
        <v>32961.631693230724</v>
      </c>
      <c r="P47" s="59">
        <v>34026.785856679679</v>
      </c>
      <c r="Q47" s="59">
        <v>33920.182338253442</v>
      </c>
      <c r="R47" s="59">
        <v>33689.79539553888</v>
      </c>
      <c r="S47" s="59">
        <v>33743.537665158721</v>
      </c>
      <c r="T47" s="59">
        <v>34575.22131304608</v>
      </c>
      <c r="U47" s="166"/>
      <c r="V47" s="5"/>
      <c r="W47" s="157" t="s">
        <v>106</v>
      </c>
      <c r="X47" s="59">
        <v>33991.104513735358</v>
      </c>
      <c r="Y47" s="157"/>
      <c r="Z47" s="59"/>
      <c r="AA47" s="157" t="s">
        <v>106</v>
      </c>
    </row>
    <row r="48" spans="2:27">
      <c r="B48" s="49" t="s">
        <v>8</v>
      </c>
      <c r="C48" s="58">
        <v>35435.53813737024</v>
      </c>
      <c r="D48" s="58">
        <v>35525.402260341121</v>
      </c>
      <c r="E48" s="58">
        <v>36277.79403501888</v>
      </c>
      <c r="F48" s="58">
        <v>36716.101889705285</v>
      </c>
      <c r="G48" s="58">
        <v>37221.807836619839</v>
      </c>
      <c r="H48" s="58">
        <v>37696.237544657277</v>
      </c>
      <c r="I48" s="58">
        <v>38569.32917077632</v>
      </c>
      <c r="J48" s="58">
        <v>39112.478502262085</v>
      </c>
      <c r="K48" s="58">
        <v>39615.541386736324</v>
      </c>
      <c r="L48" s="58">
        <v>40377.624390361918</v>
      </c>
      <c r="M48" s="58">
        <v>40705.3641329616</v>
      </c>
      <c r="N48" s="58">
        <v>40684.660143845766</v>
      </c>
      <c r="O48" s="58">
        <v>41169.221591237765</v>
      </c>
      <c r="P48" s="58">
        <v>42273.581180884794</v>
      </c>
      <c r="Q48" s="58">
        <v>42296.928232440965</v>
      </c>
      <c r="R48" s="58">
        <v>42018.085144987199</v>
      </c>
      <c r="S48" s="58">
        <v>42071.82741460704</v>
      </c>
      <c r="T48" s="58">
        <v>43191.604868489281</v>
      </c>
      <c r="U48" s="150"/>
      <c r="V48" s="5"/>
      <c r="W48" s="167" t="s">
        <v>106</v>
      </c>
      <c r="X48" s="58">
        <v>42370.405368281856</v>
      </c>
      <c r="Y48" s="156"/>
      <c r="Z48" s="58"/>
      <c r="AA48" s="156" t="s">
        <v>106</v>
      </c>
    </row>
    <row r="49" spans="2:27">
      <c r="B49" s="51" t="s">
        <v>9</v>
      </c>
      <c r="C49" s="59">
        <v>42098.698549416964</v>
      </c>
      <c r="D49" s="59">
        <v>42151.11928781664</v>
      </c>
      <c r="E49" s="59">
        <v>43123.7662658544</v>
      </c>
      <c r="F49" s="59">
        <v>43668.677638967049</v>
      </c>
      <c r="G49" s="59">
        <v>44132.09458683648</v>
      </c>
      <c r="H49" s="59">
        <v>44669.957793441594</v>
      </c>
      <c r="I49" s="59">
        <v>45843.918027350403</v>
      </c>
      <c r="J49" s="59">
        <v>46431.118399508166</v>
      </c>
      <c r="K49" s="59">
        <v>47099.813196909126</v>
      </c>
      <c r="L49" s="59">
        <v>47935.020928050239</v>
      </c>
      <c r="M49" s="59">
        <v>48368.042657856</v>
      </c>
      <c r="N49" s="59">
        <v>48435.440750084163</v>
      </c>
      <c r="O49" s="59">
        <v>49112.064734806088</v>
      </c>
      <c r="P49" s="59">
        <v>50210.697689165754</v>
      </c>
      <c r="Q49" s="59">
        <v>50332.719071827203</v>
      </c>
      <c r="R49" s="59">
        <v>50062.245682101122</v>
      </c>
      <c r="S49" s="59">
        <v>50115.987951720963</v>
      </c>
      <c r="T49" s="59">
        <v>51535.752992579524</v>
      </c>
      <c r="U49" s="166"/>
      <c r="V49" s="5"/>
      <c r="W49" s="157" t="s">
        <v>106</v>
      </c>
      <c r="X49" s="59">
        <v>50451.48067747891</v>
      </c>
      <c r="Y49" s="157"/>
      <c r="Z49" s="59"/>
      <c r="AA49" s="157" t="s">
        <v>106</v>
      </c>
    </row>
    <row r="50" spans="2:27">
      <c r="B50" s="49" t="s">
        <v>10</v>
      </c>
      <c r="C50" s="58">
        <v>48977.268550349763</v>
      </c>
      <c r="D50" s="58">
        <v>48944.670780252483</v>
      </c>
      <c r="E50" s="58">
        <v>50129.643774329277</v>
      </c>
      <c r="F50" s="58">
        <v>50839.306039555209</v>
      </c>
      <c r="G50" s="58">
        <v>51297.877372950723</v>
      </c>
      <c r="H50" s="58">
        <v>51927.366744153594</v>
      </c>
      <c r="I50" s="58">
        <v>53363.871180467526</v>
      </c>
      <c r="J50" s="58">
        <v>53976.18064580833</v>
      </c>
      <c r="K50" s="58">
        <v>54837.378490945928</v>
      </c>
      <c r="L50" s="58">
        <v>55762.450345057921</v>
      </c>
      <c r="M50" s="58">
        <v>56241.285157162558</v>
      </c>
      <c r="N50" s="58">
        <v>56424.096975951361</v>
      </c>
      <c r="O50" s="58">
        <v>57306.879831018246</v>
      </c>
      <c r="P50" s="58">
        <v>58414.322993512316</v>
      </c>
      <c r="Q50" s="58">
        <v>58618.279311823688</v>
      </c>
      <c r="R50" s="58">
        <v>58332.82856826912</v>
      </c>
      <c r="S50" s="58">
        <v>58386.570837888961</v>
      </c>
      <c r="T50" s="58">
        <v>60112.050101011206</v>
      </c>
      <c r="U50" s="150"/>
      <c r="V50" s="5"/>
      <c r="W50" s="167" t="s">
        <v>106</v>
      </c>
      <c r="X50" s="58">
        <v>58772.810362501055</v>
      </c>
      <c r="Y50" s="156"/>
      <c r="Z50" s="58"/>
      <c r="AA50" s="156" t="s">
        <v>106</v>
      </c>
    </row>
    <row r="51" spans="2:27">
      <c r="B51" s="51" t="s">
        <v>11</v>
      </c>
      <c r="C51" s="59">
        <v>55678.312857374403</v>
      </c>
      <c r="D51" s="59">
        <v>55583.603119929605</v>
      </c>
      <c r="E51" s="59">
        <v>56958.436099302715</v>
      </c>
      <c r="F51" s="59">
        <v>57808.180673865609</v>
      </c>
      <c r="G51" s="59">
        <v>58349.567963724483</v>
      </c>
      <c r="H51" s="59">
        <v>58976.854782893752</v>
      </c>
      <c r="I51" s="59">
        <v>60654.758922090245</v>
      </c>
      <c r="J51" s="59">
        <v>61325.215761118088</v>
      </c>
      <c r="K51" s="59">
        <v>62370.106445857928</v>
      </c>
      <c r="L51" s="59">
        <v>63365.659965045124</v>
      </c>
      <c r="M51" s="59">
        <v>63883.259692941116</v>
      </c>
      <c r="N51" s="59">
        <v>64135.672155991677</v>
      </c>
      <c r="O51" s="59">
        <v>65281.439723870404</v>
      </c>
      <c r="P51" s="59">
        <v>66350.117970573119</v>
      </c>
      <c r="Q51" s="59">
        <v>66628.520547620166</v>
      </c>
      <c r="R51" s="59">
        <v>66256.729764348478</v>
      </c>
      <c r="S51" s="59">
        <v>66310.472033968326</v>
      </c>
      <c r="T51" s="59">
        <v>68395.407788974087</v>
      </c>
      <c r="U51" s="166"/>
      <c r="V51" s="5"/>
      <c r="W51" s="157" t="s">
        <v>106</v>
      </c>
      <c r="X51" s="59">
        <v>66788.249621096838</v>
      </c>
      <c r="Y51" s="157"/>
      <c r="Z51" s="59"/>
      <c r="AA51" s="157" t="s">
        <v>106</v>
      </c>
    </row>
    <row r="52" spans="2:27">
      <c r="B52" s="49" t="s">
        <v>12</v>
      </c>
      <c r="C52" s="58">
        <v>62685.952407476165</v>
      </c>
      <c r="D52" s="58">
        <v>62534.857337971203</v>
      </c>
      <c r="E52" s="58">
        <v>64074.000699050877</v>
      </c>
      <c r="F52" s="58">
        <v>65101.27096752193</v>
      </c>
      <c r="G52" s="58">
        <v>65759.393515161602</v>
      </c>
      <c r="H52" s="58">
        <v>66373.024511722557</v>
      </c>
      <c r="I52" s="58">
        <v>68290.56631217472</v>
      </c>
      <c r="J52" s="58">
        <v>69006.836233501454</v>
      </c>
      <c r="K52" s="58">
        <v>70234.098226623362</v>
      </c>
      <c r="L52" s="58">
        <v>71320.396889594878</v>
      </c>
      <c r="M52" s="58">
        <v>71880.726126942711</v>
      </c>
      <c r="N52" s="58">
        <v>72225.645775404482</v>
      </c>
      <c r="O52" s="58">
        <v>73585.501400949128</v>
      </c>
      <c r="P52" s="58">
        <v>74627.308512841919</v>
      </c>
      <c r="Q52" s="58">
        <v>74955.929276255047</v>
      </c>
      <c r="R52" s="58">
        <v>74513.656827908155</v>
      </c>
      <c r="S52" s="58">
        <v>74567.399097528003</v>
      </c>
      <c r="T52" s="58">
        <v>76998.135521808974</v>
      </c>
      <c r="U52" s="150"/>
      <c r="V52" s="5"/>
      <c r="W52" s="167" t="s">
        <v>106</v>
      </c>
      <c r="X52" s="58">
        <v>75132.485847268414</v>
      </c>
      <c r="Y52" s="156"/>
      <c r="Z52" s="58"/>
      <c r="AA52" s="156" t="s">
        <v>106</v>
      </c>
    </row>
    <row r="53" spans="2:27">
      <c r="B53" s="51" t="s">
        <v>2</v>
      </c>
      <c r="C53" s="59">
        <v>69793.587819903361</v>
      </c>
      <c r="D53" s="59">
        <v>69592.715074439038</v>
      </c>
      <c r="E53" s="59">
        <v>71295.287796411838</v>
      </c>
      <c r="F53" s="59">
        <v>72596.996048269444</v>
      </c>
      <c r="G53" s="59">
        <v>73296.086063734081</v>
      </c>
      <c r="H53" s="59">
        <v>73986.806381471033</v>
      </c>
      <c r="I53" s="59">
        <v>76083.19540705152</v>
      </c>
      <c r="J53" s="59">
        <v>76800.786859598418</v>
      </c>
      <c r="K53" s="59">
        <v>78219.670879643527</v>
      </c>
      <c r="L53" s="59">
        <v>79442.087258291518</v>
      </c>
      <c r="M53" s="59">
        <v>80079.505816815348</v>
      </c>
      <c r="N53" s="59">
        <v>80541.160723057925</v>
      </c>
      <c r="O53" s="59">
        <v>82115.985427081934</v>
      </c>
      <c r="P53" s="59">
        <v>83019.031760857921</v>
      </c>
      <c r="Q53" s="59">
        <v>83461.304209204813</v>
      </c>
      <c r="R53" s="59">
        <v>82959.562855950717</v>
      </c>
      <c r="S53" s="59">
        <v>83013.305125570565</v>
      </c>
      <c r="T53" s="59">
        <v>85752.839344962253</v>
      </c>
      <c r="U53" s="166"/>
      <c r="V53" s="5"/>
      <c r="W53" s="157" t="s">
        <v>106</v>
      </c>
      <c r="X53" s="59">
        <v>83641.208659309254</v>
      </c>
      <c r="Y53" s="157"/>
      <c r="Z53" s="59"/>
      <c r="AA53" s="157" t="s">
        <v>106</v>
      </c>
    </row>
    <row r="54" spans="2:27">
      <c r="B54" s="49" t="s">
        <v>3</v>
      </c>
      <c r="C54" s="58">
        <v>76292.87836065024</v>
      </c>
      <c r="D54" s="58">
        <v>76093.767656812794</v>
      </c>
      <c r="E54" s="58">
        <v>77936.863198529274</v>
      </c>
      <c r="F54" s="58">
        <v>79781.720781872646</v>
      </c>
      <c r="G54" s="58">
        <v>80238.089563234564</v>
      </c>
      <c r="H54" s="58">
        <v>80994.005421166075</v>
      </c>
      <c r="I54" s="58">
        <v>83206.248683713915</v>
      </c>
      <c r="J54" s="58">
        <v>84247.174774793297</v>
      </c>
      <c r="K54" s="58">
        <v>85573.551609427202</v>
      </c>
      <c r="L54" s="58">
        <v>86918.870391550081</v>
      </c>
      <c r="M54" s="58">
        <v>87553.20537722687</v>
      </c>
      <c r="N54" s="58">
        <v>88424.094451312325</v>
      </c>
      <c r="O54" s="58">
        <v>89906.411969925131</v>
      </c>
      <c r="P54" s="58">
        <v>90745.584294726723</v>
      </c>
      <c r="Q54" s="58">
        <v>91266.267595469777</v>
      </c>
      <c r="R54" s="58">
        <v>90768.050325469434</v>
      </c>
      <c r="S54" s="58">
        <v>90821.792595089282</v>
      </c>
      <c r="T54" s="58">
        <v>93797.880902889607</v>
      </c>
      <c r="U54" s="150"/>
      <c r="V54" s="5"/>
      <c r="W54" s="167" t="s">
        <v>106</v>
      </c>
      <c r="X54" s="58">
        <v>91479.915142728962</v>
      </c>
      <c r="Y54" s="156"/>
      <c r="Z54" s="58"/>
      <c r="AA54" s="156" t="s">
        <v>106</v>
      </c>
    </row>
    <row r="55" spans="2:27">
      <c r="B55" s="51" t="s">
        <v>4</v>
      </c>
      <c r="C55" s="59">
        <v>83554.692415429439</v>
      </c>
      <c r="D55" s="59">
        <v>83412.407554058867</v>
      </c>
      <c r="E55" s="59">
        <v>85420.694498295357</v>
      </c>
      <c r="F55" s="59">
        <v>87586.68416813761</v>
      </c>
      <c r="G55" s="59">
        <v>88024.992022824008</v>
      </c>
      <c r="H55" s="59">
        <v>88847.865462576956</v>
      </c>
      <c r="I55" s="59">
        <v>91172.879389245121</v>
      </c>
      <c r="J55" s="59">
        <v>92353.006768848019</v>
      </c>
      <c r="K55" s="59">
        <v>93828.716631360003</v>
      </c>
      <c r="L55" s="59">
        <v>95283.722504756166</v>
      </c>
      <c r="M55" s="59">
        <v>95854.623991865272</v>
      </c>
      <c r="N55" s="59">
        <v>96970.87736249376</v>
      </c>
      <c r="O55" s="59">
        <v>98627.196491760973</v>
      </c>
      <c r="P55" s="59">
        <v>99430.246963211524</v>
      </c>
      <c r="Q55" s="59">
        <v>99993.219262999701</v>
      </c>
      <c r="R55" s="59">
        <v>99522.754148622713</v>
      </c>
      <c r="S55" s="59">
        <v>99576.496418242561</v>
      </c>
      <c r="T55" s="59">
        <v>102812.92637641441</v>
      </c>
      <c r="U55" s="166"/>
      <c r="V55" s="5"/>
      <c r="W55" s="157" t="s">
        <v>106</v>
      </c>
      <c r="X55" s="59">
        <v>100267.12863389819</v>
      </c>
      <c r="Y55" s="157"/>
      <c r="Z55" s="59"/>
      <c r="AA55" s="157" t="s">
        <v>106</v>
      </c>
    </row>
    <row r="56" spans="2:27">
      <c r="B56" s="78"/>
    </row>
    <row r="57" spans="2:27">
      <c r="B57" s="78"/>
    </row>
    <row r="58" spans="2:27">
      <c r="B58" s="78"/>
    </row>
    <row r="59" spans="2:27">
      <c r="B59" s="78"/>
    </row>
    <row r="60" spans="2:27">
      <c r="B60" s="78"/>
    </row>
    <row r="61" spans="2:27">
      <c r="B61" s="78"/>
    </row>
    <row r="62" spans="2:27">
      <c r="B62" s="78"/>
      <c r="F62" s="84"/>
    </row>
    <row r="63" spans="2:27">
      <c r="B63" s="78"/>
    </row>
    <row r="64" spans="2:27">
      <c r="B64" s="85"/>
      <c r="C64" s="86"/>
      <c r="D64" s="86"/>
      <c r="E64" s="86"/>
      <c r="F64" s="86"/>
      <c r="G64" s="86"/>
      <c r="H64" s="86"/>
      <c r="I64" s="86"/>
      <c r="J64" s="86"/>
      <c r="K64" s="86"/>
      <c r="L64" s="86"/>
      <c r="M64" s="86"/>
      <c r="N64" s="86"/>
      <c r="O64" s="86"/>
      <c r="P64" s="86"/>
      <c r="Q64" s="86"/>
      <c r="R64" s="86"/>
      <c r="S64" s="86"/>
      <c r="T64" s="86"/>
    </row>
  </sheetData>
  <phoneticPr fontId="50" type="noConversion"/>
  <hyperlinks>
    <hyperlink ref="A4" r:id="rId1" xr:uid="{00000000-0004-0000-0700-000000000000}"/>
  </hyperlinks>
  <pageMargins left="0.70866141732283472" right="0.70866141732283472" top="0.74803149606299213" bottom="0.74803149606299213" header="0.31496062992125984" footer="0.31496062992125984"/>
  <pageSetup paperSize="9" orientation="landscape" r:id="rId2"/>
  <headerFooter>
    <oddHeader>&amp;C&amp;"Aptos"&amp;12&amp;K000000 OFFICIAL&amp;1#_x000D_</oddHeader>
  </headerFooter>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26"/>
  <sheetViews>
    <sheetView showGridLines="0" workbookViewId="0"/>
  </sheetViews>
  <sheetFormatPr defaultColWidth="10" defaultRowHeight="15.5"/>
  <cols>
    <col min="1" max="1" width="22.75" style="87" customWidth="1"/>
    <col min="2" max="11" width="11.08203125" style="87" customWidth="1"/>
    <col min="12" max="16384" width="10" style="87"/>
  </cols>
  <sheetData>
    <row r="1" spans="1:11" ht="15" customHeight="1" thickBot="1"/>
    <row r="2" spans="1:11" hidden="1">
      <c r="A2" s="88" t="s">
        <v>82</v>
      </c>
      <c r="B2" s="88"/>
      <c r="C2" s="88"/>
      <c r="D2" s="88"/>
      <c r="E2" s="88"/>
      <c r="F2" s="88"/>
      <c r="G2" s="88"/>
      <c r="H2" s="88"/>
      <c r="I2" s="88"/>
      <c r="J2" s="88"/>
      <c r="K2" s="88"/>
    </row>
    <row r="3" spans="1:11" s="89" customFormat="1" ht="32.25" hidden="1" customHeight="1">
      <c r="A3" s="181"/>
      <c r="B3" s="181"/>
      <c r="C3" s="181"/>
      <c r="D3" s="181"/>
      <c r="E3" s="181"/>
      <c r="F3" s="181"/>
      <c r="G3" s="181"/>
      <c r="H3" s="181"/>
      <c r="I3" s="181"/>
      <c r="J3" s="181"/>
      <c r="K3" s="181"/>
    </row>
    <row r="4" spans="1:11" s="89" customFormat="1" ht="15" hidden="1" customHeight="1">
      <c r="A4" s="90"/>
      <c r="B4" s="90"/>
      <c r="C4" s="90"/>
      <c r="D4" s="90"/>
      <c r="E4" s="90"/>
      <c r="F4" s="90"/>
      <c r="G4" s="90"/>
      <c r="H4" s="90"/>
      <c r="I4" s="90"/>
      <c r="J4" s="90"/>
      <c r="K4" s="90"/>
    </row>
    <row r="5" spans="1:11" s="89" customFormat="1" ht="15" hidden="1" customHeight="1">
      <c r="B5" s="91"/>
      <c r="C5" s="91"/>
      <c r="D5" s="91"/>
      <c r="E5" s="91"/>
      <c r="F5" s="91"/>
      <c r="G5" s="91"/>
      <c r="H5" s="91"/>
      <c r="I5" s="91"/>
      <c r="J5" s="91"/>
      <c r="K5" s="91"/>
    </row>
    <row r="6" spans="1:11" ht="16" hidden="1" thickBot="1"/>
    <row r="7" spans="1:11">
      <c r="A7" s="88" t="s">
        <v>65</v>
      </c>
      <c r="B7" s="88"/>
      <c r="C7" s="88"/>
      <c r="D7" s="88"/>
      <c r="E7" s="88"/>
      <c r="F7" s="88"/>
      <c r="G7" s="88"/>
      <c r="H7" s="88"/>
      <c r="I7" s="88"/>
      <c r="J7" s="88"/>
      <c r="K7" s="88"/>
    </row>
    <row r="8" spans="1:11" ht="15" customHeight="1">
      <c r="A8" s="92"/>
      <c r="B8" s="92"/>
      <c r="C8" s="92"/>
      <c r="D8" s="92"/>
      <c r="E8" s="92"/>
      <c r="F8" s="92"/>
      <c r="G8" s="92"/>
      <c r="H8" s="92"/>
      <c r="I8" s="92"/>
      <c r="J8" s="92"/>
      <c r="K8" s="92"/>
    </row>
    <row r="9" spans="1:11" ht="13.15" customHeight="1">
      <c r="A9" s="182" t="s">
        <v>64</v>
      </c>
      <c r="B9" s="182"/>
      <c r="C9" s="182"/>
      <c r="D9" s="182"/>
      <c r="E9" s="182"/>
      <c r="F9" s="182"/>
      <c r="G9" s="182"/>
      <c r="H9" s="182"/>
      <c r="I9" s="182"/>
      <c r="J9" s="182"/>
      <c r="K9" s="182"/>
    </row>
    <row r="10" spans="1:11" ht="14.15" customHeight="1">
      <c r="A10" s="182"/>
      <c r="B10" s="182"/>
      <c r="C10" s="182"/>
      <c r="D10" s="182"/>
      <c r="E10" s="182"/>
      <c r="F10" s="182"/>
      <c r="G10" s="182"/>
      <c r="H10" s="182"/>
      <c r="I10" s="182"/>
      <c r="J10" s="182"/>
      <c r="K10" s="182"/>
    </row>
    <row r="11" spans="1:11">
      <c r="A11" s="182"/>
      <c r="B11" s="182"/>
      <c r="C11" s="182"/>
      <c r="D11" s="182"/>
      <c r="E11" s="182"/>
      <c r="F11" s="182"/>
      <c r="G11" s="182"/>
      <c r="H11" s="182"/>
      <c r="I11" s="182"/>
      <c r="J11" s="182"/>
      <c r="K11" s="182"/>
    </row>
    <row r="12" spans="1:11">
      <c r="A12" s="182"/>
      <c r="B12" s="182"/>
      <c r="C12" s="182"/>
      <c r="D12" s="182"/>
      <c r="E12" s="182"/>
      <c r="F12" s="182"/>
      <c r="G12" s="182"/>
      <c r="H12" s="182"/>
      <c r="I12" s="182"/>
      <c r="J12" s="182"/>
      <c r="K12" s="182"/>
    </row>
    <row r="13" spans="1:11" ht="15" customHeight="1">
      <c r="A13" s="182"/>
      <c r="B13" s="182"/>
      <c r="C13" s="182"/>
      <c r="D13" s="182"/>
      <c r="E13" s="182"/>
      <c r="F13" s="182"/>
      <c r="G13" s="182"/>
      <c r="H13" s="182"/>
      <c r="I13" s="182"/>
      <c r="J13" s="182"/>
      <c r="K13" s="182"/>
    </row>
    <row r="14" spans="1:11">
      <c r="A14" s="183" t="s">
        <v>104</v>
      </c>
      <c r="B14" s="183"/>
      <c r="C14" s="183"/>
      <c r="D14" s="183"/>
      <c r="E14" s="183"/>
      <c r="F14" s="183"/>
      <c r="G14" s="183"/>
      <c r="H14" s="183"/>
      <c r="I14" s="183"/>
      <c r="J14" s="183"/>
      <c r="K14" s="183"/>
    </row>
    <row r="15" spans="1:11" ht="16" thickBot="1">
      <c r="A15" s="93"/>
      <c r="B15" s="93"/>
      <c r="C15" s="93"/>
      <c r="D15" s="93"/>
      <c r="E15" s="93"/>
      <c r="F15" s="93"/>
      <c r="G15" s="93"/>
      <c r="H15" s="93"/>
      <c r="I15" s="93"/>
      <c r="J15" s="93"/>
      <c r="K15" s="93"/>
    </row>
    <row r="16" spans="1:11">
      <c r="A16" s="88" t="s">
        <v>63</v>
      </c>
      <c r="B16" s="88"/>
      <c r="C16" s="88"/>
      <c r="D16" s="88"/>
      <c r="E16" s="88"/>
      <c r="F16" s="88"/>
      <c r="G16" s="88"/>
      <c r="H16" s="88"/>
      <c r="I16" s="88"/>
      <c r="J16" s="88"/>
      <c r="K16" s="88"/>
    </row>
    <row r="17" spans="1:11" ht="15" customHeight="1">
      <c r="A17" s="92"/>
      <c r="B17" s="92"/>
      <c r="C17" s="92"/>
      <c r="D17" s="92"/>
      <c r="E17" s="92"/>
      <c r="F17" s="92"/>
      <c r="G17" s="92"/>
      <c r="H17" s="92"/>
      <c r="I17" s="92"/>
      <c r="J17" s="92"/>
      <c r="K17" s="92"/>
    </row>
    <row r="18" spans="1:11">
      <c r="A18" s="184" t="s">
        <v>83</v>
      </c>
      <c r="B18" s="182" t="s">
        <v>100</v>
      </c>
      <c r="C18" s="185"/>
      <c r="D18" s="185"/>
      <c r="E18" s="185"/>
      <c r="F18" s="185"/>
      <c r="G18" s="185"/>
      <c r="H18" s="185"/>
      <c r="I18" s="185"/>
      <c r="J18" s="185"/>
      <c r="K18" s="185"/>
    </row>
    <row r="19" spans="1:11">
      <c r="A19" s="184"/>
      <c r="B19" s="185"/>
      <c r="C19" s="185"/>
      <c r="D19" s="185"/>
      <c r="E19" s="185"/>
      <c r="F19" s="185"/>
      <c r="G19" s="185"/>
      <c r="H19" s="185"/>
      <c r="I19" s="185"/>
      <c r="J19" s="185"/>
      <c r="K19" s="185"/>
    </row>
    <row r="20" spans="1:11">
      <c r="A20" s="93"/>
      <c r="B20" s="185"/>
      <c r="C20" s="185"/>
      <c r="D20" s="185"/>
      <c r="E20" s="185"/>
      <c r="F20" s="185"/>
      <c r="G20" s="185"/>
      <c r="H20" s="185"/>
      <c r="I20" s="185"/>
      <c r="J20" s="185"/>
      <c r="K20" s="185"/>
    </row>
    <row r="21" spans="1:11">
      <c r="B21" s="185"/>
      <c r="C21" s="185"/>
      <c r="D21" s="185"/>
      <c r="E21" s="185"/>
      <c r="F21" s="185"/>
      <c r="G21" s="185"/>
      <c r="H21" s="185"/>
      <c r="I21" s="185"/>
      <c r="J21" s="185"/>
      <c r="K21" s="185"/>
    </row>
    <row r="22" spans="1:11">
      <c r="A22" s="94" t="s">
        <v>62</v>
      </c>
      <c r="B22" s="87" t="s">
        <v>61</v>
      </c>
    </row>
    <row r="23" spans="1:11">
      <c r="A23" s="95" t="s">
        <v>60</v>
      </c>
      <c r="B23" s="96" t="s">
        <v>84</v>
      </c>
      <c r="C23" s="96"/>
      <c r="D23" s="96"/>
      <c r="E23" s="96"/>
      <c r="F23" s="96"/>
      <c r="G23" s="96"/>
      <c r="H23" s="96"/>
      <c r="I23" s="96"/>
      <c r="J23" s="96"/>
      <c r="K23" s="96"/>
    </row>
    <row r="24" spans="1:11">
      <c r="A24" s="95" t="s">
        <v>59</v>
      </c>
      <c r="B24" s="180" t="s">
        <v>58</v>
      </c>
      <c r="C24" s="180"/>
      <c r="D24" s="180"/>
      <c r="E24" s="180"/>
      <c r="F24" s="180"/>
      <c r="G24" s="180"/>
      <c r="H24" s="180"/>
      <c r="I24" s="180"/>
      <c r="J24" s="180"/>
      <c r="K24" s="180"/>
    </row>
    <row r="25" spans="1:11" ht="15" customHeight="1" thickBot="1">
      <c r="A25" s="97"/>
      <c r="B25" s="98"/>
      <c r="C25" s="97"/>
      <c r="D25" s="97"/>
      <c r="E25" s="97"/>
      <c r="F25" s="97"/>
      <c r="G25" s="97"/>
      <c r="H25" s="97"/>
      <c r="I25" s="97"/>
      <c r="J25" s="97"/>
      <c r="K25" s="97"/>
    </row>
    <row r="26" spans="1:11">
      <c r="B26" s="99"/>
    </row>
  </sheetData>
  <mergeCells count="7">
    <mergeCell ref="B24:K24"/>
    <mergeCell ref="A3:K3"/>
    <mergeCell ref="A9:K13"/>
    <mergeCell ref="A14:I14"/>
    <mergeCell ref="J14:K14"/>
    <mergeCell ref="A18:A19"/>
    <mergeCell ref="B18:K21"/>
  </mergeCells>
  <hyperlinks>
    <hyperlink ref="B23" r:id="rId1" xr:uid="{00000000-0004-0000-0800-000000000000}"/>
    <hyperlink ref="B24:C24" r:id="rId2" display="ahdb.org.uk" xr:uid="{00000000-0004-0000-0800-000001000000}"/>
  </hyperlinks>
  <pageMargins left="0.7" right="0.7" top="0.75" bottom="0.75" header="0.3" footer="0.3"/>
  <pageSetup paperSize="9" orientation="portrait" r:id="rId3"/>
  <headerFooter>
    <oddHeader>&amp;C&amp;"Aptos"&amp;12&amp;K000000 OFFICIAL&amp;1#_x000D_</oddHeader>
  </headerFooter>
</worksheet>
</file>

<file path=docMetadata/LabelInfo.xml><?xml version="1.0" encoding="utf-8"?>
<clbl:labelList xmlns:clbl="http://schemas.microsoft.com/office/2020/mipLabelMetadata">
  <clbl:label id="{775d0ceb-c2af-4360-b5b9-28d8bcd5c08e}" enabled="1" method="Standard" siteId="{a12ce54b-3d3d-4346-95ef-ff13ca5dd47d}"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Global Milk Deliveries</vt:lpstr>
      <vt:lpstr>Chart</vt:lpstr>
      <vt:lpstr>Argentina</vt:lpstr>
      <vt:lpstr>Australia</vt:lpstr>
      <vt:lpstr>EU-27</vt:lpstr>
      <vt:lpstr>UK</vt:lpstr>
      <vt:lpstr>New Zealand</vt:lpstr>
      <vt:lpstr>United States</vt:lpstr>
      <vt:lpstr>Disclaimer</vt:lpstr>
      <vt:lpstr>world supplies_total</vt:lpstr>
      <vt:lpstr>12 month rolling by region</vt:lpstr>
    </vt:vector>
  </TitlesOfParts>
  <Company>AHDB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crossmanl</dc:creator>
  <cp:lastModifiedBy>Annabel Twinberrow</cp:lastModifiedBy>
  <cp:lastPrinted>2015-11-02T11:21:28Z</cp:lastPrinted>
  <dcterms:created xsi:type="dcterms:W3CDTF">2012-08-15T12:29:40Z</dcterms:created>
  <dcterms:modified xsi:type="dcterms:W3CDTF">2026-09-09T11:48:52Z</dcterms:modified>
</cp:coreProperties>
</file>